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28.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27.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26.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26.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27.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28.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ore Data" sheetId="1" r:id="rId4"/>
    <sheet state="visible" name="Enemy Data" sheetId="2" r:id="rId5"/>
    <sheet state="visible" name="Hero Data" sheetId="3" r:id="rId6"/>
    <sheet state="visible" name="Wanted Bosses" sheetId="4" r:id="rId7"/>
    <sheet state="visible" name="Decorations" sheetId="5" r:id="rId8"/>
    <sheet state="visible" name="Skills Efficiency" sheetId="6" r:id="rId9"/>
    <sheet state="visible" name="M5-A Railgun" sheetId="7" r:id="rId10"/>
    <sheet state="visible" name="M5-A Data Chip" sheetId="8" r:id="rId11"/>
    <sheet state="visible" name="M5-A Radar" sheetId="9" r:id="rId12"/>
    <sheet state="visible" name="M5-A Armor" sheetId="10" r:id="rId13"/>
    <sheet state="visible" name="Research Efficiency" sheetId="11" r:id="rId14"/>
    <sheet state="visible" name="Resarch Completion" sheetId="12" r:id="rId15"/>
    <sheet state="visible" name="Alliance Tech Charts" sheetId="13" r:id="rId16"/>
    <sheet state="visible" name="Resource Calculator" sheetId="14" r:id="rId17"/>
    <sheet state="visible" name="Great Help Science" sheetId="15" r:id="rId18"/>
    <sheet state="visible" name="HQ Data" sheetId="16" r:id="rId19"/>
    <sheet state="visible" name="Season 2 Rare Soil" sheetId="17" r:id="rId20"/>
    <sheet state="visible" name="Barracks Data" sheetId="18" r:id="rId21"/>
    <sheet state="visible" name="Wall Data" sheetId="19" r:id="rId22"/>
    <sheet state="visible" name="Smelter Data" sheetId="20" r:id="rId23"/>
    <sheet state="visible" name="Hospital Data" sheetId="21" r:id="rId24"/>
    <sheet state="visible" name="Tech Center Data" sheetId="22" r:id="rId25"/>
    <sheet state="visible" name="Drill Grounds Data" sheetId="23" r:id="rId26"/>
    <sheet state="visible" name="IronFood Mine Data" sheetId="24" r:id="rId27"/>
    <sheet state="visible" name="Alliance Center Data" sheetId="25" r:id="rId28"/>
    <sheet state="visible" name="Vehicle Centers Data" sheetId="26" r:id="rId29"/>
    <sheet state="visible" name="IronFood Protection" sheetId="27" r:id="rId30"/>
    <sheet state="visible" name="Gold Protection" sheetId="28" r:id="rId31"/>
  </sheets>
  <definedNames>
    <definedName hidden="1" localSheetId="0" name="_xlnm._FilterDatabase">'Store Data'!$A$1:$AI$1005</definedName>
    <definedName hidden="1" localSheetId="4" name="_xlnm._FilterDatabase">Decorations!$A$1:$P$130</definedName>
    <definedName hidden="1" localSheetId="11" name="_xlnm._FilterDatabase">'Resarch Completion'!$A$1:$P$106</definedName>
  </definedNames>
  <calcPr/>
</workbook>
</file>

<file path=xl/sharedStrings.xml><?xml version="1.0" encoding="utf-8"?>
<sst xmlns="http://schemas.openxmlformats.org/spreadsheetml/2006/main" count="1848" uniqueCount="620">
  <si>
    <t>Name</t>
  </si>
  <si>
    <t>Store</t>
  </si>
  <si>
    <t>Price</t>
  </si>
  <si>
    <t>Shards</t>
  </si>
  <si>
    <t>Shard/$</t>
  </si>
  <si>
    <t>XP (1m)</t>
  </si>
  <si>
    <t>1mXP/$</t>
  </si>
  <si>
    <t>Skill Medals (1k)</t>
  </si>
  <si>
    <t>1kSM/$</t>
  </si>
  <si>
    <t>Survivor Tickets</t>
  </si>
  <si>
    <t>ST/$</t>
  </si>
  <si>
    <t>Hero Tickets</t>
  </si>
  <si>
    <t>HT/$</t>
  </si>
  <si>
    <t>Upgrade Ore (100)</t>
  </si>
  <si>
    <t>100 UO/$</t>
  </si>
  <si>
    <t>Valor Badge</t>
  </si>
  <si>
    <t>VB/$</t>
  </si>
  <si>
    <t>Food (1m)</t>
  </si>
  <si>
    <t>1mF/$</t>
  </si>
  <si>
    <t>Iron (1m)</t>
  </si>
  <si>
    <t>1mI/$</t>
  </si>
  <si>
    <t>Coin (1m)</t>
  </si>
  <si>
    <t>lvl 1)</t>
  </si>
  <si>
    <t>Drone Comps
(lvl 1)</t>
  </si>
  <si>
    <t>DC/$</t>
  </si>
  <si>
    <t>Drone Parts</t>
  </si>
  <si>
    <t>DP/$</t>
  </si>
  <si>
    <t>Battle Data (1k)</t>
  </si>
  <si>
    <t>1kBD/$</t>
  </si>
  <si>
    <t>Avg Deco</t>
  </si>
  <si>
    <t>D/$</t>
  </si>
  <si>
    <t>Hours</t>
  </si>
  <si>
    <t>Hours/$</t>
  </si>
  <si>
    <t>Dielectric Ceramic</t>
  </si>
  <si>
    <t>Time-Limited ${Hero} Pack</t>
  </si>
  <si>
    <t>Daily Pop-up</t>
  </si>
  <si>
    <t>Value EXP Pack</t>
  </si>
  <si>
    <t>Value Growth Pack</t>
  </si>
  <si>
    <t>Resource Mega Pack</t>
  </si>
  <si>
    <t>Military Training Pack</t>
  </si>
  <si>
    <t>Daily ${Hero} Sale</t>
  </si>
  <si>
    <t>Mall&gt;Daily Sale</t>
  </si>
  <si>
    <t>Daily ${Hero} Sale Bundle</t>
  </si>
  <si>
    <t>Gear Progression Value</t>
  </si>
  <si>
    <t>Mall&gt;Daily Must-Buy</t>
  </si>
  <si>
    <t>Drone Components</t>
  </si>
  <si>
    <t>Decoration Collection</t>
  </si>
  <si>
    <t>Universal Speed-Ups</t>
  </si>
  <si>
    <t>Hero Growth</t>
  </si>
  <si>
    <t>Value ${Resource} Pack</t>
  </si>
  <si>
    <t>Mall&gt;Weekly Deal</t>
  </si>
  <si>
    <t>Base Enhancement</t>
  </si>
  <si>
    <t>Stamina Special Offer Pack</t>
  </si>
  <si>
    <t>Boost Battle Power</t>
  </si>
  <si>
    <t>Weekly Decoration Collection</t>
  </si>
  <si>
    <t>Legendary Set</t>
  </si>
  <si>
    <t>Star Level</t>
  </si>
  <si>
    <t>Fast Growth Pack</t>
  </si>
  <si>
    <t>Mall&gt;Pack Store</t>
  </si>
  <si>
    <t>Hero Growth Pack</t>
  </si>
  <si>
    <t>Tech Boost Pack</t>
  </si>
  <si>
    <t>Gear Progression Pack</t>
  </si>
  <si>
    <t>Survivor Recruit Pack</t>
  </si>
  <si>
    <t>Super Monthly Pass</t>
  </si>
  <si>
    <t>Mall&gt;Super Monthly Pass</t>
  </si>
  <si>
    <t>Store&gt;VIP Store</t>
  </si>
  <si>
    <t>Glittering Market</t>
  </si>
  <si>
    <t>Hot Deals&gt;Glittering Market</t>
  </si>
  <si>
    <t>Supply Drop (Legendary)</t>
  </si>
  <si>
    <t>Hot Deals&gt;Supply Drop</t>
  </si>
  <si>
    <t>Supply Drop (Epic)</t>
  </si>
  <si>
    <t>Supply Drop (Rare)</t>
  </si>
  <si>
    <t>Supply Drop (Fine)</t>
  </si>
  <si>
    <t>Supply Drop (Common)</t>
  </si>
  <si>
    <t>Level</t>
  </si>
  <si>
    <t>Type</t>
  </si>
  <si>
    <t>Total Strength</t>
  </si>
  <si>
    <t>Squad Strength (m)</t>
  </si>
  <si>
    <t>Squad Count</t>
  </si>
  <si>
    <t>Hero Zombie Level</t>
  </si>
  <si>
    <t>Troop Level</t>
  </si>
  <si>
    <t>Troop Count</t>
  </si>
  <si>
    <t>Survivor Level</t>
  </si>
  <si>
    <t>Food</t>
  </si>
  <si>
    <t>F/Stam</t>
  </si>
  <si>
    <t>Iron</t>
  </si>
  <si>
    <t>I/Stam</t>
  </si>
  <si>
    <t>Gold</t>
  </si>
  <si>
    <t>G/Stam</t>
  </si>
  <si>
    <t>Drone XP</t>
  </si>
  <si>
    <t>DXP/Stam</t>
  </si>
  <si>
    <t>Hero XP</t>
  </si>
  <si>
    <t>HXP/Stam</t>
  </si>
  <si>
    <t>T9 Troop Value</t>
  </si>
  <si>
    <t>T10 Troop Value</t>
  </si>
  <si>
    <t>Doom Walker</t>
  </si>
  <si>
    <t>Rare</t>
  </si>
  <si>
    <t>Epic</t>
  </si>
  <si>
    <t>Invading Zombies</t>
  </si>
  <si>
    <t>Zombie Boss</t>
  </si>
  <si>
    <t>Doom Elite</t>
  </si>
  <si>
    <t>Doom Elite (w/Monica)</t>
  </si>
  <si>
    <t>Zombie</t>
  </si>
  <si>
    <t>Zombie (w/Monica)</t>
  </si>
  <si>
    <t>Maxwell's Comrades</t>
  </si>
  <si>
    <t>Defense Per Skill Medal v1.2</t>
  </si>
  <si>
    <t>Grim Warhawk, Server 457</t>
  </si>
  <si>
    <t>XP Table</t>
  </si>
  <si>
    <t>Skill Level</t>
  </si>
  <si>
    <t>Skill Medals</t>
  </si>
  <si>
    <t>Tier Required</t>
  </si>
  <si>
    <t>McGregor Tactic</t>
  </si>
  <si>
    <t>McGregor Passive</t>
  </si>
  <si>
    <t>Adam Passive</t>
  </si>
  <si>
    <t>Williams Passive</t>
  </si>
  <si>
    <t>Murphy Tactic</t>
  </si>
  <si>
    <t>Murphy Passive</t>
  </si>
  <si>
    <t>Carlie Tactic</t>
  </si>
  <si>
    <t>Carlie Passive</t>
  </si>
  <si>
    <t>Lucius Tactic</t>
  </si>
  <si>
    <t>Lucius Passive</t>
  </si>
  <si>
    <t>Exp</t>
  </si>
  <si>
    <t>all to 120</t>
  </si>
  <si>
    <t>all to 119</t>
  </si>
  <si>
    <t>EW</t>
  </si>
  <si>
    <t>24 amount</t>
  </si>
  <si>
    <t>25 amount</t>
  </si>
  <si>
    <t>26 amount</t>
  </si>
  <si>
    <t>27 amount</t>
  </si>
  <si>
    <t>28 amount</t>
  </si>
  <si>
    <t>29 amount</t>
  </si>
  <si>
    <t>count</t>
  </si>
  <si>
    <t>blue boxes</t>
  </si>
  <si>
    <t>purple boxes</t>
  </si>
  <si>
    <t>gold boxes</t>
  </si>
  <si>
    <t>This table shows the defense gain per skill across each defensive skill divided by the cost in skill medals. You can use this table to identify what skills will provide the most defense per medal used when upgrading skills. This is a relatively simple table with very little modifications. Since some skills affect enemy damage output, and others effect the defenders stats, they are approximated to increasing the defense of each hero affected.
Yellow = Defense, Red = Physical Damage Resistance, Blue = Energy Damage Resistance</t>
  </si>
  <si>
    <t>waiting</t>
  </si>
  <si>
    <t>Total</t>
  </si>
  <si>
    <t>Optimal Wanted Boss Setups Table</t>
  </si>
  <si>
    <t>Boss</t>
  </si>
  <si>
    <t>Total Damage</t>
  </si>
  <si>
    <t>Squad Type</t>
  </si>
  <si>
    <t>Marshall</t>
  </si>
  <si>
    <t>F/B</t>
  </si>
  <si>
    <t>Sara (104)</t>
  </si>
  <si>
    <t>Kim</t>
  </si>
  <si>
    <t>Stetman</t>
  </si>
  <si>
    <t>Mason (146)</t>
  </si>
  <si>
    <t>Adam</t>
  </si>
  <si>
    <t>Tesla</t>
  </si>
  <si>
    <t>Swift</t>
  </si>
  <si>
    <t>Fiona</t>
  </si>
  <si>
    <t>McGregor</t>
  </si>
  <si>
    <t>DVA</t>
  </si>
  <si>
    <t>Morrison</t>
  </si>
  <si>
    <t>Schuyler</t>
  </si>
  <si>
    <t>Tanks</t>
  </si>
  <si>
    <t>4:1</t>
  </si>
  <si>
    <t>F</t>
  </si>
  <si>
    <t>B</t>
  </si>
  <si>
    <t>3:2</t>
  </si>
  <si>
    <t>3:2 (Wrong Setup)</t>
  </si>
  <si>
    <t>Missile</t>
  </si>
  <si>
    <t>5:0</t>
  </si>
  <si>
    <t>3:0</t>
  </si>
  <si>
    <t>Air</t>
  </si>
  <si>
    <t>x</t>
  </si>
  <si>
    <t>2:2:1</t>
  </si>
  <si>
    <t>nihas14200@nestvia.com</t>
  </si>
  <si>
    <t>Deco Cost</t>
  </si>
  <si>
    <t>Attack</t>
  </si>
  <si>
    <t>Attack/Deco</t>
  </si>
  <si>
    <t>Defense</t>
  </si>
  <si>
    <t>Defense/Deco</t>
  </si>
  <si>
    <t>HP</t>
  </si>
  <si>
    <t>HP/Deco</t>
  </si>
  <si>
    <t>Crit Dmg</t>
  </si>
  <si>
    <t>Crit Dmg/Deco</t>
  </si>
  <si>
    <t>Skill Dmg</t>
  </si>
  <si>
    <t>Skill Dmg/Deco</t>
  </si>
  <si>
    <t>DR</t>
  </si>
  <si>
    <t>DR/Deco</t>
  </si>
  <si>
    <t>March Size</t>
  </si>
  <si>
    <t>Happy Turkey</t>
  </si>
  <si>
    <t>Colorful Christmas Tree</t>
  </si>
  <si>
    <t>Win in 2024</t>
  </si>
  <si>
    <t>Year of the Dragon</t>
  </si>
  <si>
    <t>Joyful Bunny</t>
  </si>
  <si>
    <t>Cornucopia</t>
  </si>
  <si>
    <t>Torch Relay</t>
  </si>
  <si>
    <t>Golden Marshal Statue</t>
  </si>
  <si>
    <t>Golden Tank</t>
  </si>
  <si>
    <t>Ferris Wheel</t>
  </si>
  <si>
    <t>Fabulous Phonograph</t>
  </si>
  <si>
    <t>Tower of Victory</t>
  </si>
  <si>
    <t>God of Judgement</t>
  </si>
  <si>
    <t>Throne of Blood</t>
  </si>
  <si>
    <t>Golden Missile Vehicle</t>
  </si>
  <si>
    <t>Golden Bomber</t>
  </si>
  <si>
    <t>Bell Tower</t>
  </si>
  <si>
    <t>"Eiffelle" Tower</t>
  </si>
  <si>
    <t>Neon Sign</t>
  </si>
  <si>
    <t>Offensive Skills Table V5</t>
  </si>
  <si>
    <t>Credit: Server #457, Grim Warhawk</t>
  </si>
  <si>
    <t>Swift AA</t>
  </si>
  <si>
    <t>Swift Tactic</t>
  </si>
  <si>
    <t>Swift Passive</t>
  </si>
  <si>
    <t>Tesla AA</t>
  </si>
  <si>
    <t>Tesla Tactic</t>
  </si>
  <si>
    <t>Tesla Passive</t>
  </si>
  <si>
    <t>Fiona AA</t>
  </si>
  <si>
    <t>Fiona Tactic</t>
  </si>
  <si>
    <t>Fiona Passive</t>
  </si>
  <si>
    <t>Adam AA</t>
  </si>
  <si>
    <t>McGregor AA</t>
  </si>
  <si>
    <t>Kim AA</t>
  </si>
  <si>
    <t>Kim Tactic</t>
  </si>
  <si>
    <t>Kim Passive</t>
  </si>
  <si>
    <t>Mason AA</t>
  </si>
  <si>
    <t>Mason Tactic</t>
  </si>
  <si>
    <t>Stetmann AA</t>
  </si>
  <si>
    <t>Stetmann Tactic</t>
  </si>
  <si>
    <t>Stetmann Passive</t>
  </si>
  <si>
    <t>Marshall AA</t>
  </si>
  <si>
    <t>Williams AA</t>
  </si>
  <si>
    <t>Murphy AA</t>
  </si>
  <si>
    <t>DVA AA</t>
  </si>
  <si>
    <t>DVA Tactic</t>
  </si>
  <si>
    <t>DVA Passive</t>
  </si>
  <si>
    <t>Morrison AA</t>
  </si>
  <si>
    <t>Morrison Tactic</t>
  </si>
  <si>
    <t>Morrison Passive</t>
  </si>
  <si>
    <t>Schuyler AA</t>
  </si>
  <si>
    <t>Schuyler Tactic</t>
  </si>
  <si>
    <t>Schuyler Passive</t>
  </si>
  <si>
    <t>Carlie AA</t>
  </si>
  <si>
    <t>Lucius AA</t>
  </si>
  <si>
    <t>Hero</t>
  </si>
  <si>
    <t>Attack (Level)</t>
  </si>
  <si>
    <t>Attack (Tier)</t>
  </si>
  <si>
    <t>AA Starting %</t>
  </si>
  <si>
    <t>AA %/Level</t>
  </si>
  <si>
    <t>AA Time</t>
  </si>
  <si>
    <t>T Starting %</t>
  </si>
  <si>
    <t>T %/Level</t>
  </si>
  <si>
    <t>T Time</t>
  </si>
  <si>
    <t>T Targets</t>
  </si>
  <si>
    <t>AA % DPS</t>
  </si>
  <si>
    <t>T % DPS</t>
  </si>
  <si>
    <t>P Starting %</t>
  </si>
  <si>
    <t>P %/Level</t>
  </si>
  <si>
    <t>P % DPS</t>
  </si>
  <si>
    <t>Mason</t>
  </si>
  <si>
    <t>Stetmann</t>
  </si>
  <si>
    <t>Williams</t>
  </si>
  <si>
    <t>Murphy</t>
  </si>
  <si>
    <t>Shuyler</t>
  </si>
  <si>
    <t>Carlie</t>
  </si>
  <si>
    <t>Lucius</t>
  </si>
  <si>
    <t>Scarlett</t>
  </si>
  <si>
    <t>Richard</t>
  </si>
  <si>
    <t>Braz</t>
  </si>
  <si>
    <t>Venom</t>
  </si>
  <si>
    <t>Kane</t>
  </si>
  <si>
    <t>current</t>
  </si>
  <si>
    <t>new</t>
  </si>
  <si>
    <t>skill lvl</t>
  </si>
  <si>
    <t>% increase</t>
  </si>
  <si>
    <t>base</t>
  </si>
  <si>
    <t>T3</t>
  </si>
  <si>
    <t>T4</t>
  </si>
  <si>
    <t xml:space="preserve">scarlet </t>
  </si>
  <si>
    <t>T0</t>
  </si>
  <si>
    <t>t1</t>
  </si>
  <si>
    <t>Attack Stats</t>
  </si>
  <si>
    <t>M5-A "Thor" Railgun</t>
  </si>
  <si>
    <t>Power</t>
  </si>
  <si>
    <t>Upgrade Ore</t>
  </si>
  <si>
    <t>Hero Attack</t>
  </si>
  <si>
    <t>Attack Δ</t>
  </si>
  <si>
    <t>Hero Defense</t>
  </si>
  <si>
    <t>Defense Δ</t>
  </si>
  <si>
    <t>Crit. Rate</t>
  </si>
  <si>
    <t>Boost Hero Attack</t>
  </si>
  <si>
    <t>Bonus Hero Attack</t>
  </si>
  <si>
    <t>Bonus Crit Rate</t>
  </si>
  <si>
    <t>attack is added to gear boost only</t>
  </si>
  <si>
    <t>percent attack is added to level and tier only</t>
  </si>
  <si>
    <t>crit is combined</t>
  </si>
  <si>
    <t>M5-A "Hunter" Data Chip</t>
  </si>
  <si>
    <t>Hero HP</t>
  </si>
  <si>
    <t>HP Δ</t>
  </si>
  <si>
    <t>All Damage Res</t>
  </si>
  <si>
    <t>Bonus Damage Res.</t>
  </si>
  <si>
    <t>M5-A "Predator" Radar</t>
  </si>
  <si>
    <t>Boost Hero HP</t>
  </si>
  <si>
    <t>Boost Hero Defense</t>
  </si>
  <si>
    <t>Bonus Hero Defense</t>
  </si>
  <si>
    <t>Energy Damage Res.</t>
  </si>
  <si>
    <t>raw stat is added to gear boost only</t>
  </si>
  <si>
    <t>percent stats are added to level and tier only</t>
  </si>
  <si>
    <t>crit is combined with all other crit increases</t>
  </si>
  <si>
    <t>M5-A "Guard" Reactive Armor</t>
  </si>
  <si>
    <t>Bonus Hero HP</t>
  </si>
  <si>
    <t>Physical Damage Res.</t>
  </si>
  <si>
    <t>tree</t>
  </si>
  <si>
    <t>%</t>
  </si>
  <si>
    <t>stat</t>
  </si>
  <si>
    <t>lvl</t>
  </si>
  <si>
    <t>i</t>
  </si>
  <si>
    <t>g</t>
  </si>
  <si>
    <t>f</t>
  </si>
  <si>
    <t>days</t>
  </si>
  <si>
    <t>hrs</t>
  </si>
  <si>
    <t>%/day</t>
  </si>
  <si>
    <t>Done</t>
  </si>
  <si>
    <t>%/i</t>
  </si>
  <si>
    <t>%/g</t>
  </si>
  <si>
    <t>%/f</t>
  </si>
  <si>
    <t>help time (hrs)</t>
  </si>
  <si>
    <t>march</t>
  </si>
  <si>
    <t>Att</t>
  </si>
  <si>
    <t>Def</t>
  </si>
  <si>
    <t>Precision Targetting 1</t>
  </si>
  <si>
    <t>hero</t>
  </si>
  <si>
    <t>att</t>
  </si>
  <si>
    <t>no</t>
  </si>
  <si>
    <t>458 is my march</t>
  </si>
  <si>
    <t>Metal Barricade 1</t>
  </si>
  <si>
    <t>def</t>
  </si>
  <si>
    <t>base value</t>
  </si>
  <si>
    <t>Missile Expansion 1</t>
  </si>
  <si>
    <t>hp</t>
  </si>
  <si>
    <t>adjusted value</t>
  </si>
  <si>
    <t>Precision Targetting 2</t>
  </si>
  <si>
    <t>current per-hero</t>
  </si>
  <si>
    <t>Metal Barricade 2</t>
  </si>
  <si>
    <t>new % increase</t>
  </si>
  <si>
    <t>Missile Expansion 2</t>
  </si>
  <si>
    <t>new adjusted value</t>
  </si>
  <si>
    <t>Firepower Boost</t>
  </si>
  <si>
    <t>dmg</t>
  </si>
  <si>
    <t>new per-hero</t>
  </si>
  <si>
    <t>Weapons Upgrade</t>
  </si>
  <si>
    <t>% increase per hero</t>
  </si>
  <si>
    <t>Armor Enhancement</t>
  </si>
  <si>
    <t>increase per hero</t>
  </si>
  <si>
    <t>HP Synergy 1</t>
  </si>
  <si>
    <t>missile</t>
  </si>
  <si>
    <t>increase per squad</t>
  </si>
  <si>
    <t>Att Synergy 1</t>
  </si>
  <si>
    <t>Def Synergy 1</t>
  </si>
  <si>
    <t>hold the line 1</t>
  </si>
  <si>
    <t>defense</t>
  </si>
  <si>
    <t>Counter Defense 1</t>
  </si>
  <si>
    <t>5.4m seen</t>
  </si>
  <si>
    <t>level</t>
  </si>
  <si>
    <t>solid</t>
  </si>
  <si>
    <t>gear</t>
  </si>
  <si>
    <t>hold</t>
  </si>
  <si>
    <t>siege</t>
  </si>
  <si>
    <t>just stats</t>
  </si>
  <si>
    <t>tier</t>
  </si>
  <si>
    <t>counter</t>
  </si>
  <si>
    <t>just units</t>
  </si>
  <si>
    <t>building</t>
  </si>
  <si>
    <t>both</t>
  </si>
  <si>
    <t>honor</t>
  </si>
  <si>
    <t>assault</t>
  </si>
  <si>
    <t>garage2</t>
  </si>
  <si>
    <t>yes</t>
  </si>
  <si>
    <t>drone</t>
  </si>
  <si>
    <t>formation</t>
  </si>
  <si>
    <t>EX Weapon</t>
  </si>
  <si>
    <t>survival</t>
  </si>
  <si>
    <t>total</t>
  </si>
  <si>
    <t>weapon training</t>
  </si>
  <si>
    <t>units</t>
  </si>
  <si>
    <t>defensive training</t>
  </si>
  <si>
    <t>adv. armor</t>
  </si>
  <si>
    <t>tesla</t>
  </si>
  <si>
    <t>mcgregor</t>
  </si>
  <si>
    <t>only affected by Missile HP % (including gear boosts)</t>
  </si>
  <si>
    <t>adam</t>
  </si>
  <si>
    <t>troop hp</t>
  </si>
  <si>
    <t>just gear stats</t>
  </si>
  <si>
    <t>fiona</t>
  </si>
  <si>
    <t>troop att</t>
  </si>
  <si>
    <t>swift</t>
  </si>
  <si>
    <t>u</t>
  </si>
  <si>
    <t>troop def</t>
  </si>
  <si>
    <t>Base (15,000), Missile Center (45,000), Decorations (105,500), 5k from unknown source</t>
  </si>
  <si>
    <t>troop def T10</t>
  </si>
  <si>
    <t>just Wall's All Hero HP stat</t>
  </si>
  <si>
    <t>after 1.5% upgrade</t>
  </si>
  <si>
    <t>drone attribute (level, Radar, combat boost)</t>
  </si>
  <si>
    <t>hp t10</t>
  </si>
  <si>
    <t>HP from attribute (18%)</t>
  </si>
  <si>
    <t>calculated</t>
  </si>
  <si>
    <t>Hero HP from Components (turbo engine)</t>
  </si>
  <si>
    <t>s</t>
  </si>
  <si>
    <t>total added</t>
  </si>
  <si>
    <t>new total added</t>
  </si>
  <si>
    <t>Violet</t>
  </si>
  <si>
    <t>difference</t>
  </si>
  <si>
    <t>Carly</t>
  </si>
  <si>
    <t>Actual Stat Gains from Research and Gear v1.2</t>
  </si>
  <si>
    <t>Grim Warhawk
Server 457
Version 1.2</t>
  </si>
  <si>
    <t>Base
Stats</t>
  </si>
  <si>
    <t>Mastery
(0.15%/unit)</t>
  </si>
  <si>
    <t>Siege to Seize,
Defensive
Fortifications
(0.5%)</t>
  </si>
  <si>
    <t>Mastery
Middle
(0.75%)</t>
  </si>
  <si>
    <t>Heroes, Garages
 Siege to Seize
Defensive
Fortifications 
(1%)</t>
  </si>
  <si>
    <t>Siege to Seize
Defensive
Fortifications
(1.5%)</t>
  </si>
  <si>
    <t>Hero 2,
Hero All
(2%)</t>
  </si>
  <si>
    <t>Units
(1%)</t>
  </si>
  <si>
    <t>Units
Fixed Stats</t>
  </si>
  <si>
    <t>Units
(1.5%)</t>
  </si>
  <si>
    <t>Railgun
Level
(0.12%)</t>
  </si>
  <si>
    <t>Chip
Level
(0.12%)</t>
  </si>
  <si>
    <t>Radar
Level
(0.12%)</t>
  </si>
  <si>
    <t>Armor
Level
(0.12%)</t>
  </si>
  <si>
    <t>missile total attack</t>
  </si>
  <si>
    <t>missile avg attack</t>
  </si>
  <si>
    <t>missile total HP</t>
  </si>
  <si>
    <t>missile avg HP</t>
  </si>
  <si>
    <t>missile total def</t>
  </si>
  <si>
    <t>missile avg def</t>
  </si>
  <si>
    <t>tank total attack</t>
  </si>
  <si>
    <t>tank avg attack</t>
  </si>
  <si>
    <t>tank total HP</t>
  </si>
  <si>
    <t>tank avg HP</t>
  </si>
  <si>
    <t>tank total def</t>
  </si>
  <si>
    <t>tank avg def</t>
  </si>
  <si>
    <t>air total attack</t>
  </si>
  <si>
    <t>air avg attack</t>
  </si>
  <si>
    <t>air total HP</t>
  </si>
  <si>
    <t>air avg HP</t>
  </si>
  <si>
    <t>air total def</t>
  </si>
  <si>
    <t>air avg def</t>
  </si>
  <si>
    <t>This table shows the amount of stats gained per level of each tech. Assumptions are based on all hereos at level 150, 5 stars. Units are based on Tier 10 troops with all SF stat boosts. Additionally, troops are calculated with level 30 HQ and Tank, Missile, and Air Centers and no extra march count from survivors or decorations. You can use this table to compare your times and costs between researches, upgrades, decorations, or other sources of stat increases as well.</t>
  </si>
  <si>
    <t>Open</t>
  </si>
  <si>
    <t>Counter Defense II</t>
  </si>
  <si>
    <t>Solid Defense II</t>
  </si>
  <si>
    <t>Hold the Line II</t>
  </si>
  <si>
    <t>Fierce Assault II</t>
  </si>
  <si>
    <t>Vigilant Formation II</t>
  </si>
  <si>
    <t>Final Stand II</t>
  </si>
  <si>
    <t>Hold the Line I</t>
  </si>
  <si>
    <t>Counter Defense I</t>
  </si>
  <si>
    <t>Solid Defense I</t>
  </si>
  <si>
    <t>Hold the Line III</t>
  </si>
  <si>
    <t>Counter Defense III</t>
  </si>
  <si>
    <t>Final Stand III</t>
  </si>
  <si>
    <t>Fierce Assault III</t>
  </si>
  <si>
    <t>Vigilant Formation III</t>
  </si>
  <si>
    <t>Solid Defense III</t>
  </si>
  <si>
    <t>Assault Training II</t>
  </si>
  <si>
    <t>Formation Training II</t>
  </si>
  <si>
    <t>Survival Training II</t>
  </si>
  <si>
    <t>Final Stand I</t>
  </si>
  <si>
    <t>Fierce Assault I</t>
  </si>
  <si>
    <t>Vigilant Formation I</t>
  </si>
  <si>
    <t>Assault Training III</t>
  </si>
  <si>
    <t>garage3</t>
  </si>
  <si>
    <t>Formation Training III</t>
  </si>
  <si>
    <t>Survival Training III</t>
  </si>
  <si>
    <t>Precision Targetting II</t>
  </si>
  <si>
    <t>Precision Targetting I</t>
  </si>
  <si>
    <t>Missile Expansion II</t>
  </si>
  <si>
    <t>Att Synergy II</t>
  </si>
  <si>
    <t>Def Synergy II</t>
  </si>
  <si>
    <t>HP Synergy II</t>
  </si>
  <si>
    <t>Vehicle Attack I</t>
  </si>
  <si>
    <t>Vehicle Attack II</t>
  </si>
  <si>
    <t>Vehicle Defense I</t>
  </si>
  <si>
    <t>Vehicle Defense II</t>
  </si>
  <si>
    <t>Vehicle HP I</t>
  </si>
  <si>
    <t>Vehicle HP II</t>
  </si>
  <si>
    <t>Att Synergy I</t>
  </si>
  <si>
    <t>Def Synergy I</t>
  </si>
  <si>
    <t>HP Synergy I</t>
  </si>
  <si>
    <t>Missile Expansion I</t>
  </si>
  <si>
    <t>Metal Barricade II</t>
  </si>
  <si>
    <t>ho</t>
  </si>
  <si>
    <t>Weapon Training VII</t>
  </si>
  <si>
    <t>Advanced Armor VII</t>
  </si>
  <si>
    <t>Defensive Training VII</t>
  </si>
  <si>
    <t>Metal Barricade I</t>
  </si>
  <si>
    <t>percent increase</t>
  </si>
  <si>
    <t>per hour</t>
  </si>
  <si>
    <t>increase per day</t>
  </si>
  <si>
    <t>resource reduction</t>
  </si>
  <si>
    <t>research reduction</t>
  </si>
  <si>
    <t>Cost</t>
  </si>
  <si>
    <t>Gold Reduction</t>
  </si>
  <si>
    <t>Days to get same amount</t>
  </si>
  <si>
    <t>Explanation</t>
  </si>
  <si>
    <t>This chart shows the equivalency of how many days each level of Veteran Craftsman or Senior Scienctist reduces resource cost compared to how many days it takes 5 level 30 gold mines when upgraded with alliance resource production technology. Any task inside the blue area will benefit more from the resource reduction, while anything outisde the blue area will benefit more from production increases.</t>
  </si>
  <si>
    <t>Credit: Grim Warhawk</t>
  </si>
  <si>
    <t>Server: #457</t>
  </si>
  <si>
    <t>Coin</t>
  </si>
  <si>
    <t>Choice</t>
  </si>
  <si>
    <t>Amount per Box</t>
  </si>
  <si>
    <t>Coins Per Box</t>
  </si>
  <si>
    <t>lvl 26 Food/Iron</t>
  </si>
  <si>
    <t>lv26 coin</t>
  </si>
  <si>
    <t>lvl 27 Food/Iron</t>
  </si>
  <si>
    <t>lvl 27 Coin</t>
  </si>
  <si>
    <t>lvl 28 Food/Iron</t>
  </si>
  <si>
    <t>lvl 28 Coin</t>
  </si>
  <si>
    <t>lvl 29 Food/Iron</t>
  </si>
  <si>
    <t>lvl 29 Coin</t>
  </si>
  <si>
    <t>lvl 30 Food/Iron</t>
  </si>
  <si>
    <t>lvl 30 Coin</t>
  </si>
  <si>
    <t>Raw</t>
  </si>
  <si>
    <t>60 boxes</t>
  </si>
  <si>
    <t>1k/600 Boxes</t>
  </si>
  <si>
    <t>10k/6k Boxes</t>
  </si>
  <si>
    <t>50k30k Boxes</t>
  </si>
  <si>
    <t>90k Boxes</t>
  </si>
  <si>
    <t>300k Boxes</t>
  </si>
  <si>
    <t>Green Boxes</t>
  </si>
  <si>
    <t>Blue Boxes</t>
  </si>
  <si>
    <t>Purple Boxes</t>
  </si>
  <si>
    <t>Gold Boxes</t>
  </si>
  <si>
    <t>Totals</t>
  </si>
  <si>
    <t>TX</t>
  </si>
  <si>
    <t>Remaining</t>
  </si>
  <si>
    <t>Advanced Protection</t>
  </si>
  <si>
    <t>HP Boost 3</t>
  </si>
  <si>
    <t>Attack Boost 3</t>
  </si>
  <si>
    <t>Defense Boost 3</t>
  </si>
  <si>
    <t>total M</t>
  </si>
  <si>
    <t>Fast Growth Buys</t>
  </si>
  <si>
    <t>Wkly Valor</t>
  </si>
  <si>
    <t>Wkly Base</t>
  </si>
  <si>
    <t>Value Res Pack</t>
  </si>
  <si>
    <t>Gold Output</t>
  </si>
  <si>
    <t>Food Output</t>
  </si>
  <si>
    <t>Iron Output</t>
  </si>
  <si>
    <t>Food/Iron Rate</t>
  </si>
  <si>
    <t>Increase</t>
  </si>
  <si>
    <t>Coin Rate</t>
  </si>
  <si>
    <t>Increase %</t>
  </si>
  <si>
    <t>Gold Required</t>
  </si>
  <si>
    <t>Gold Sum (G)</t>
  </si>
  <si>
    <t>Gold Needed (G)</t>
  </si>
  <si>
    <t>per day</t>
  </si>
  <si>
    <t>Gold Bonus</t>
  </si>
  <si>
    <t>Food Bonus</t>
  </si>
  <si>
    <t>Iron Bonus</t>
  </si>
  <si>
    <t>Tech Center 26</t>
  </si>
  <si>
    <t>Great Helper Levels</t>
  </si>
  <si>
    <t>Base Percent Reduction (%)</t>
  </si>
  <si>
    <t>Base Time Reduction (sec)</t>
  </si>
  <si>
    <t>Time reduction per Great Helper Level</t>
  </si>
  <si>
    <t>Alliance Assists</t>
  </si>
  <si>
    <t>Percent Reduction per Great Helper Level (%)</t>
  </si>
  <si>
    <t>Starting Time (sec)</t>
  </si>
  <si>
    <t>Builder Time Reduction (sec)</t>
  </si>
  <si>
    <t>Total Help Reduction Time (sec)</t>
  </si>
  <si>
    <t>Calculated</t>
  </si>
  <si>
    <t>Time per help (s)</t>
  </si>
  <si>
    <t>Minutes per Help</t>
  </si>
  <si>
    <t>Help as a percent</t>
  </si>
  <si>
    <t>Estimate Time her Help (s)</t>
  </si>
  <si>
    <t>Estimated Minutes per Help (m)</t>
  </si>
  <si>
    <t>Lvl Cap</t>
  </si>
  <si>
    <t>Days</t>
  </si>
  <si>
    <t>Minutes</t>
  </si>
  <si>
    <t>Seconds</t>
  </si>
  <si>
    <t>Time</t>
  </si>
  <si>
    <t>Food/Iron for 30</t>
  </si>
  <si>
    <t>Gold for 30</t>
  </si>
  <si>
    <t>Food/Iron for 27</t>
  </si>
  <si>
    <t>Gold for 27</t>
  </si>
  <si>
    <t>Food/Iron for 24</t>
  </si>
  <si>
    <t>Gold for 24</t>
  </si>
  <si>
    <t>rate</t>
  </si>
  <si>
    <t>QrF</t>
  </si>
  <si>
    <t>FENX</t>
  </si>
  <si>
    <t>1EA</t>
  </si>
  <si>
    <t>QRF</t>
  </si>
  <si>
    <t>Food/Iron</t>
  </si>
  <si>
    <t>Training Cap</t>
  </si>
  <si>
    <t>Total Time (s)</t>
  </si>
  <si>
    <t>Durability
Loss
Reduction</t>
  </si>
  <si>
    <t>Durability
Restoration
Increase</t>
  </si>
  <si>
    <t>Iron for 30</t>
  </si>
  <si>
    <t>Food for 30</t>
  </si>
  <si>
    <t>Iron for 27</t>
  </si>
  <si>
    <t>Food for 27</t>
  </si>
  <si>
    <t>Iron for 24</t>
  </si>
  <si>
    <t>Food for 24</t>
  </si>
  <si>
    <t>Ore/Hour</t>
  </si>
  <si>
    <t>Max Prod Time</t>
  </si>
  <si>
    <t>Capacity</t>
  </si>
  <si>
    <t>Iron/Food</t>
  </si>
  <si>
    <t>Research Speed</t>
  </si>
  <si>
    <t>Total Time ()</t>
  </si>
  <si>
    <t>Unit Count</t>
  </si>
  <si>
    <t>Iron/Hour</t>
  </si>
  <si>
    <t>ROI (Days)</t>
  </si>
  <si>
    <t>ROI/Buff</t>
  </si>
  <si>
    <t>ROI/Tech</t>
  </si>
  <si>
    <t>ROI/Tech/Buff</t>
  </si>
  <si>
    <t>ROI/Tech/Buff/Heat</t>
  </si>
  <si>
    <t>ROI/Tech/Buff/Heat/VIP</t>
  </si>
  <si>
    <t>ROI/Tech/Buff/Heat/VIP/Survivors</t>
  </si>
  <si>
    <t>Help Received</t>
  </si>
  <si>
    <t>Hero Def</t>
  </si>
  <si>
    <t>Food/Iron Protection</t>
  </si>
  <si>
    <t>Gold Protection</t>
  </si>
  <si>
    <t>protection</t>
  </si>
  <si>
    <t>holding</t>
  </si>
  <si>
    <t>uncollected</t>
  </si>
  <si>
    <t>protected</t>
  </si>
  <si>
    <t>on hand</t>
  </si>
  <si>
    <t>Expected Plunderable</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</si>
</sst>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quot;$&quot;#,##0.00"/>
    <numFmt numFmtId="165" formatCode="0.0"/>
    <numFmt numFmtId="166" formatCode="0.000000"/>
    <numFmt numFmtId="167" formatCode="#,##0.0"/>
    <numFmt numFmtId="168" formatCode="0.000"/>
    <numFmt numFmtId="169" formatCode="0.00000"/>
    <numFmt numFmtId="170" formatCode="0.0000"/>
    <numFmt numFmtId="171" formatCode="0.0%"/>
    <numFmt numFmtId="172" formatCode="#,##0.000"/>
    <numFmt numFmtId="173" formatCode="#,##0.00;(#,##0.00)"/>
  </numFmts>
  <fonts count="16">
    <font>
      <sz val="10.0"/>
      <color rgb="FF000000"/>
      <name val="Arial"/>
      <scheme val="minor"/>
    </font>
    <font>
      <color theme="1"/>
      <name val="Arial"/>
      <scheme val="minor"/>
    </font>
    <font>
      <sz val="9.0"/>
      <color rgb="FF000000"/>
      <name val="&quot;Google Sans Mono&quot;"/>
    </font>
    <font>
      <color theme="1"/>
      <name val="Arial"/>
    </font>
    <font>
      <b/>
      <color rgb="FFFFFFFF"/>
      <name val="Arial"/>
      <scheme val="minor"/>
    </font>
    <font>
      <sz val="34.0"/>
      <color theme="1"/>
      <name val="Arial"/>
      <scheme val="minor"/>
    </font>
    <font/>
    <font>
      <sz val="53.0"/>
      <color theme="1"/>
      <name val="Arial"/>
      <scheme val="minor"/>
    </font>
    <font>
      <sz val="7.0"/>
      <color theme="1"/>
      <name val="Arial"/>
      <scheme val="minor"/>
    </font>
    <font>
      <sz val="36.0"/>
      <color theme="1"/>
      <name val="Arial"/>
      <scheme val="minor"/>
    </font>
    <font>
      <b/>
      <sz val="50.0"/>
      <color theme="1"/>
      <name val="Arial"/>
      <scheme val="minor"/>
    </font>
    <font>
      <b/>
      <sz val="10.0"/>
      <color theme="1"/>
      <name val="Arial"/>
      <scheme val="minor"/>
    </font>
    <font>
      <b/>
      <color theme="1"/>
      <name val="Arial"/>
      <scheme val="minor"/>
    </font>
    <font>
      <sz val="37.0"/>
      <color theme="1"/>
      <name val="Arial"/>
      <scheme val="minor"/>
    </font>
    <font>
      <sz val="9.0"/>
      <color theme="1"/>
      <name val="Google Sans Mono"/>
    </font>
    <font>
      <sz val="14.0"/>
      <color theme="1"/>
      <name val="Arial"/>
      <scheme val="minor"/>
    </font>
  </fonts>
  <fills count="28">
    <fill>
      <patternFill patternType="none"/>
    </fill>
    <fill>
      <patternFill patternType="lightGray"/>
    </fill>
    <fill>
      <patternFill patternType="solid">
        <fgColor rgb="FFFFFFFF"/>
        <bgColor rgb="FFFFFFFF"/>
      </patternFill>
    </fill>
    <fill>
      <patternFill patternType="solid">
        <fgColor rgb="FFF7B76A"/>
        <bgColor rgb="FFF7B76A"/>
      </patternFill>
    </fill>
    <fill>
      <patternFill patternType="solid">
        <fgColor rgb="FF57BB8A"/>
        <bgColor rgb="FF57BB8A"/>
      </patternFill>
    </fill>
    <fill>
      <patternFill patternType="solid">
        <fgColor rgb="FFA1C77A"/>
        <bgColor rgb="FFA1C77A"/>
      </patternFill>
    </fill>
    <fill>
      <patternFill patternType="solid">
        <fgColor rgb="FF70BF85"/>
        <bgColor rgb="FF70BF85"/>
      </patternFill>
    </fill>
    <fill>
      <patternFill patternType="solid">
        <fgColor rgb="FF4A86E8"/>
        <bgColor rgb="FF4A86E8"/>
      </patternFill>
    </fill>
    <fill>
      <patternFill patternType="solid">
        <fgColor rgb="FFF3F3F3"/>
        <bgColor rgb="FFF3F3F3"/>
      </patternFill>
    </fill>
    <fill>
      <patternFill patternType="solid">
        <fgColor rgb="FF9900FF"/>
        <bgColor rgb="FF9900FF"/>
      </patternFill>
    </fill>
    <fill>
      <patternFill patternType="solid">
        <fgColor theme="6"/>
        <bgColor theme="6"/>
      </patternFill>
    </fill>
    <fill>
      <patternFill patternType="solid">
        <fgColor theme="5"/>
        <bgColor theme="5"/>
      </patternFill>
    </fill>
    <fill>
      <patternFill patternType="solid">
        <fgColor theme="4"/>
        <bgColor theme="4"/>
      </patternFill>
    </fill>
    <fill>
      <patternFill patternType="solid">
        <fgColor rgb="FFFFE599"/>
        <bgColor rgb="FFFFE599"/>
      </patternFill>
    </fill>
    <fill>
      <patternFill patternType="solid">
        <fgColor rgb="FFFFD966"/>
        <bgColor rgb="FFFFD966"/>
      </patternFill>
    </fill>
    <fill>
      <patternFill patternType="solid">
        <fgColor rgb="FFEA9999"/>
        <bgColor rgb="FFEA9999"/>
      </patternFill>
    </fill>
    <fill>
      <patternFill patternType="solid">
        <fgColor rgb="FFA4C2F4"/>
        <bgColor rgb="FFA4C2F4"/>
      </patternFill>
    </fill>
    <fill>
      <patternFill patternType="solid">
        <fgColor rgb="FF6D9EEB"/>
        <bgColor rgb="FF6D9EEB"/>
      </patternFill>
    </fill>
    <fill>
      <patternFill patternType="solid">
        <fgColor rgb="FFB7E1CD"/>
        <bgColor rgb="FFB7E1CD"/>
      </patternFill>
    </fill>
    <fill>
      <patternFill patternType="solid">
        <fgColor rgb="FFFFF2CC"/>
        <bgColor rgb="FFFFF2CC"/>
      </patternFill>
    </fill>
    <fill>
      <patternFill patternType="solid">
        <fgColor rgb="FFF4CCCC"/>
        <bgColor rgb="FFF4CCCC"/>
      </patternFill>
    </fill>
    <fill>
      <patternFill patternType="solid">
        <fgColor rgb="FFC9DAF8"/>
        <bgColor rgb="FFC9DAF8"/>
      </patternFill>
    </fill>
    <fill>
      <patternFill patternType="solid">
        <fgColor rgb="FFFFD666"/>
        <bgColor rgb="FFFFD666"/>
      </patternFill>
    </fill>
    <fill>
      <patternFill patternType="solid">
        <fgColor rgb="FFF4C7C3"/>
        <bgColor rgb="FFF4C7C3"/>
      </patternFill>
    </fill>
    <fill>
      <patternFill patternType="solid">
        <fgColor rgb="FFD4D06F"/>
        <bgColor rgb="FFD4D06F"/>
      </patternFill>
    </fill>
    <fill>
      <patternFill patternType="solid">
        <fgColor rgb="FFD5D06F"/>
        <bgColor rgb="FFD5D06F"/>
      </patternFill>
    </fill>
    <fill>
      <patternFill patternType="solid">
        <fgColor rgb="FFE4D26B"/>
        <bgColor rgb="FFE4D26B"/>
      </patternFill>
    </fill>
    <fill>
      <patternFill patternType="solid">
        <fgColor rgb="FFE67C73"/>
        <bgColor rgb="FFE67C73"/>
      </patternFill>
    </fill>
  </fills>
  <borders count="72">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rder>
    <border>
      <right style="thick">
        <color rgb="FF000000"/>
      </right>
    </border>
    <border>
      <left style="thick">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ttom style="medium">
        <color rgb="FF000000"/>
      </bottom>
    </border>
    <border>
      <right style="thick">
        <color rgb="FF000000"/>
      </right>
      <top style="medium">
        <color rgb="FF000000"/>
      </top>
      <bottom style="medium">
        <color rgb="FF000000"/>
      </bottom>
    </border>
    <border>
      <left style="thick">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right style="thin">
        <color rgb="FF000000"/>
      </right>
    </border>
    <border>
      <left style="thin">
        <color rgb="FF000000"/>
      </left>
    </border>
    <border>
      <left style="thick">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top style="thin">
        <color rgb="FF000000"/>
      </top>
    </border>
    <border>
      <right style="thin">
        <color rgb="FF000000"/>
      </right>
      <top style="thin">
        <color rgb="FF000000"/>
      </top>
    </border>
    <border>
      <left style="thin">
        <color rgb="FF000000"/>
      </left>
      <top style="thin">
        <color rgb="FF000000"/>
      </top>
    </border>
    <border>
      <right style="thick">
        <color rgb="FF000000"/>
      </right>
      <top style="thin">
        <color rgb="FF000000"/>
      </top>
    </border>
    <border>
      <bottom style="thin">
        <color rgb="FF000000"/>
      </bottom>
    </border>
    <border>
      <right style="thin">
        <color rgb="FF000000"/>
      </right>
      <bottom style="thin">
        <color rgb="FF000000"/>
      </bottom>
    </border>
    <border>
      <left style="thin">
        <color rgb="FF000000"/>
      </left>
      <bottom style="thin">
        <color rgb="FF000000"/>
      </bottom>
    </border>
    <border>
      <left style="thick">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thick">
        <color rgb="FF000000"/>
      </left>
      <top style="medium">
        <color rgb="FF000000"/>
      </top>
      <bottom style="thick">
        <color rgb="FF000000"/>
      </bottom>
    </border>
    <border>
      <top style="medium">
        <color rgb="FF000000"/>
      </top>
      <bottom style="thick">
        <color rgb="FF000000"/>
      </bottom>
    </border>
    <border>
      <right style="thick">
        <color rgb="FF000000"/>
      </right>
      <top style="medium">
        <color rgb="FF000000"/>
      </top>
      <bottom style="thick">
        <color rgb="FF000000"/>
      </bottom>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right style="thin">
        <color rgb="FF000000"/>
      </right>
      <bottom style="medium">
        <color rgb="FF000000"/>
      </bottom>
    </border>
    <border>
      <right style="medium">
        <color rgb="FF000000"/>
      </right>
      <bottom style="medium">
        <color rgb="FF000000"/>
      </bottom>
    </border>
    <border>
      <bottom style="medium">
        <color rgb="FF000000"/>
      </bottom>
    </border>
    <border>
      <right style="thick">
        <color rgb="FF000000"/>
      </right>
      <bottom style="medium">
        <color rgb="FF000000"/>
      </bottom>
    </border>
    <border>
      <left style="thick">
        <color rgb="FF000000"/>
      </left>
      <right style="thin">
        <color rgb="FF000000"/>
      </right>
    </border>
    <border>
      <right style="medium">
        <color rgb="FF000000"/>
      </right>
    </border>
    <border>
      <right style="medium">
        <color rgb="FF000000"/>
      </right>
      <bottom style="thin">
        <color rgb="FF000000"/>
      </bottom>
    </border>
    <border>
      <right style="thick">
        <color rgb="FF000000"/>
      </right>
      <bottom style="thin">
        <color rgb="FF000000"/>
      </bottom>
    </border>
    <border>
      <left style="thick">
        <color rgb="FF000000"/>
      </left>
      <right style="thin">
        <color rgb="FF000000"/>
      </right>
      <bottom style="thick">
        <color rgb="FF000000"/>
      </bottom>
    </border>
    <border>
      <right style="medium">
        <color rgb="FF000000"/>
      </right>
      <bottom style="thick">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thin">
        <color rgb="FF000000"/>
      </bottom>
    </border>
    <border>
      <left style="medium">
        <color rgb="FF000000"/>
      </left>
      <right style="medium">
        <color rgb="FF000000"/>
      </right>
      <top style="thin">
        <color rgb="FF000000"/>
      </top>
      <bottom style="thin">
        <color rgb="FF000000"/>
      </bottom>
    </border>
    <border>
      <right style="thin">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ck">
        <color rgb="FF000000"/>
      </left>
      <right style="thin">
        <color rgb="FF000000"/>
      </right>
      <top style="thick">
        <color rgb="FF000000"/>
      </top>
      <bottom style="thin">
        <color rgb="FF000000"/>
      </bottom>
    </border>
    <border>
      <left style="thin">
        <color rgb="FF000000"/>
      </left>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right style="thin">
        <color rgb="FF000000"/>
      </right>
      <top style="thin">
        <color rgb="FF000000"/>
      </top>
      <bottom style="medium">
        <color rgb="FF000000"/>
      </bottom>
    </border>
    <border>
      <left style="thin">
        <color rgb="FF000000"/>
      </left>
      <right style="thick">
        <color rgb="FF000000"/>
      </right>
      <top style="thin">
        <color rgb="FF000000"/>
      </top>
      <bottom style="medium">
        <color rgb="FF000000"/>
      </bottom>
    </border>
    <border>
      <left style="thin">
        <color rgb="FF000000"/>
      </left>
      <right style="thin">
        <color rgb="FF000000"/>
      </right>
      <bottom style="thick">
        <color rgb="FF000000"/>
      </bottom>
    </border>
    <border>
      <left style="thin">
        <color rgb="FF000000"/>
      </left>
      <right style="thick">
        <color rgb="FF000000"/>
      </right>
      <bottom style="thick">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rder>
    <border>
      <left style="medium">
        <color rgb="FF000000"/>
      </left>
      <right style="thin">
        <color rgb="FF000000"/>
      </right>
      <top style="thin">
        <color rgb="FF000000"/>
      </top>
      <bottom style="medium">
        <color rgb="FF000000"/>
      </bottom>
    </border>
    <border>
      <left style="thin">
        <color rgb="FF000000"/>
      </left>
      <top style="thin">
        <color rgb="FF000000"/>
      </top>
      <bottom style="thin">
        <color rgb="FF000000"/>
      </bottom>
    </border>
    <border>
      <top style="thin">
        <color rgb="FF000000"/>
      </top>
      <bottom style="thin">
        <color rgb="FF000000"/>
      </bottom>
    </border>
  </borders>
  <cellStyleXfs count="1">
    <xf borderId="0" fillId="0" fontId="0" numFmtId="0" applyAlignment="1" applyFont="1"/>
  </cellStyleXfs>
  <cellXfs count="301">
    <xf borderId="0" fillId="0" fontId="0" numFmtId="0" xfId="0" applyAlignment="1" applyFont="1">
      <alignment readingOrder="0" shrinkToFit="0" vertical="bottom" wrapText="0"/>
    </xf>
    <xf borderId="0" fillId="0" fontId="1" numFmtId="0" xfId="0" applyAlignment="1" applyFont="1">
      <alignment readingOrder="0" textRotation="90"/>
    </xf>
    <xf borderId="0" fillId="0" fontId="1" numFmtId="164" xfId="0" applyAlignment="1" applyFont="1" applyNumberFormat="1">
      <alignment readingOrder="0" textRotation="90"/>
    </xf>
    <xf borderId="0" fillId="0" fontId="1" numFmtId="165" xfId="0" applyAlignment="1" applyFont="1" applyNumberFormat="1">
      <alignment readingOrder="0" textRotation="90"/>
    </xf>
    <xf borderId="0" fillId="0" fontId="1" numFmtId="164" xfId="0" applyAlignment="1" applyFont="1" applyNumberFormat="1">
      <alignment readingOrder="0" textRotation="90"/>
    </xf>
    <xf borderId="0" fillId="0" fontId="1" numFmtId="2" xfId="0" applyAlignment="1" applyFont="1" applyNumberFormat="1">
      <alignment readingOrder="0" textRotation="90"/>
    </xf>
    <xf borderId="0" fillId="0" fontId="1" numFmtId="3" xfId="0" applyAlignment="1" applyFont="1" applyNumberFormat="1">
      <alignment readingOrder="0" textRotation="90"/>
    </xf>
    <xf borderId="0" fillId="0" fontId="1" numFmtId="0" xfId="0" applyAlignment="1" applyFont="1">
      <alignment readingOrder="0"/>
    </xf>
    <xf borderId="0" fillId="0" fontId="1" numFmtId="164" xfId="0" applyAlignment="1" applyFont="1" applyNumberFormat="1">
      <alignment readingOrder="0"/>
    </xf>
    <xf borderId="0" fillId="0" fontId="1" numFmtId="164" xfId="0" applyFont="1" applyNumberFormat="1"/>
    <xf borderId="0" fillId="0" fontId="1" numFmtId="165" xfId="0" applyAlignment="1" applyFont="1" applyNumberFormat="1">
      <alignment readingOrder="0"/>
    </xf>
    <xf borderId="0" fillId="0" fontId="1" numFmtId="2" xfId="0" applyFont="1" applyNumberFormat="1"/>
    <xf borderId="0" fillId="0" fontId="1" numFmtId="3" xfId="0" applyFont="1" applyNumberFormat="1"/>
    <xf borderId="0" fillId="0" fontId="1" numFmtId="165" xfId="0" applyFont="1" applyNumberFormat="1"/>
    <xf borderId="0" fillId="0" fontId="1" numFmtId="0" xfId="0" applyFont="1"/>
    <xf borderId="0" fillId="0" fontId="1" numFmtId="1" xfId="0" applyFont="1" applyNumberFormat="1"/>
    <xf borderId="0" fillId="0" fontId="1" numFmtId="2" xfId="0" applyAlignment="1" applyFont="1" applyNumberFormat="1">
      <alignment readingOrder="0"/>
    </xf>
    <xf borderId="0" fillId="2" fontId="2" numFmtId="0" xfId="0" applyFill="1" applyFont="1"/>
    <xf borderId="0" fillId="0" fontId="1" numFmtId="3" xfId="0" applyAlignment="1" applyFont="1" applyNumberFormat="1">
      <alignment readingOrder="0"/>
    </xf>
    <xf borderId="0" fillId="0" fontId="1" numFmtId="164" xfId="0" applyFont="1" applyNumberFormat="1"/>
    <xf borderId="0" fillId="0" fontId="1" numFmtId="1" xfId="0" applyAlignment="1" applyFont="1" applyNumberFormat="1">
      <alignment readingOrder="0"/>
    </xf>
    <xf borderId="0" fillId="0" fontId="3" numFmtId="0" xfId="0" applyAlignment="1" applyFont="1">
      <alignment readingOrder="0" vertical="bottom"/>
    </xf>
    <xf borderId="0" fillId="0" fontId="3" numFmtId="0" xfId="0" applyAlignment="1" applyFont="1">
      <alignment vertical="bottom"/>
    </xf>
    <xf borderId="0" fillId="0" fontId="3" numFmtId="164" xfId="0" applyAlignment="1" applyFont="1" applyNumberFormat="1">
      <alignment horizontal="right" readingOrder="0" vertical="bottom"/>
    </xf>
    <xf borderId="0" fillId="0" fontId="3" numFmtId="0" xfId="0" applyAlignment="1" applyFont="1">
      <alignment horizontal="right" readingOrder="0" vertical="bottom"/>
    </xf>
    <xf borderId="0" fillId="3" fontId="3" numFmtId="164" xfId="0" applyAlignment="1" applyFill="1" applyFont="1" applyNumberFormat="1">
      <alignment horizontal="right" vertical="bottom"/>
    </xf>
    <xf borderId="0" fillId="0" fontId="3" numFmtId="165" xfId="0" applyAlignment="1" applyFont="1" applyNumberFormat="1">
      <alignment horizontal="right" vertical="bottom"/>
    </xf>
    <xf borderId="0" fillId="4" fontId="3" numFmtId="164" xfId="0" applyAlignment="1" applyFill="1" applyFont="1" applyNumberFormat="1">
      <alignment horizontal="right" vertical="bottom"/>
    </xf>
    <xf borderId="0" fillId="0" fontId="3" numFmtId="2" xfId="0" applyAlignment="1" applyFont="1" applyNumberFormat="1">
      <alignment vertical="bottom"/>
    </xf>
    <xf borderId="0" fillId="0" fontId="3" numFmtId="0" xfId="0" applyAlignment="1" applyFont="1">
      <alignment horizontal="right" vertical="bottom"/>
    </xf>
    <xf borderId="0" fillId="5" fontId="3" numFmtId="164" xfId="0" applyAlignment="1" applyFill="1" applyFont="1" applyNumberFormat="1">
      <alignment horizontal="right" vertical="bottom"/>
    </xf>
    <xf borderId="0" fillId="6" fontId="3" numFmtId="164" xfId="0" applyAlignment="1" applyFill="1" applyFont="1" applyNumberFormat="1">
      <alignment horizontal="right" vertical="bottom"/>
    </xf>
    <xf borderId="0" fillId="0" fontId="3" numFmtId="3" xfId="0" applyAlignment="1" applyFont="1" applyNumberFormat="1">
      <alignment vertical="bottom"/>
    </xf>
    <xf borderId="0" fillId="0" fontId="3" numFmtId="164" xfId="0" applyAlignment="1" applyFont="1" applyNumberFormat="1">
      <alignment vertical="bottom"/>
    </xf>
    <xf borderId="0" fillId="0" fontId="3" numFmtId="0" xfId="0" applyAlignment="1" applyFont="1">
      <alignment horizontal="right" vertical="bottom"/>
    </xf>
    <xf borderId="0" fillId="0" fontId="1" numFmtId="0" xfId="0" applyAlignment="1" applyFont="1">
      <alignment readingOrder="0" textRotation="45"/>
    </xf>
    <xf borderId="0" fillId="0" fontId="1" numFmtId="0" xfId="0" applyAlignment="1" applyFont="1">
      <alignment textRotation="90"/>
    </xf>
    <xf borderId="0" fillId="7" fontId="4" numFmtId="0" xfId="0" applyAlignment="1" applyFill="1" applyFont="1">
      <alignment readingOrder="0"/>
    </xf>
    <xf borderId="0" fillId="8" fontId="1" numFmtId="0" xfId="0" applyAlignment="1" applyFill="1" applyFont="1">
      <alignment readingOrder="0"/>
    </xf>
    <xf borderId="0" fillId="8" fontId="1" numFmtId="165" xfId="0" applyAlignment="1" applyFont="1" applyNumberFormat="1">
      <alignment readingOrder="0"/>
    </xf>
    <xf borderId="0" fillId="8" fontId="1" numFmtId="3" xfId="0" applyAlignment="1" applyFont="1" applyNumberFormat="1">
      <alignment readingOrder="0"/>
    </xf>
    <xf borderId="0" fillId="8" fontId="1" numFmtId="0" xfId="0" applyFont="1"/>
    <xf borderId="0" fillId="9" fontId="4" numFmtId="0" xfId="0" applyAlignment="1" applyFill="1" applyFont="1">
      <alignment readingOrder="0"/>
    </xf>
    <xf borderId="0" fillId="8" fontId="1" numFmtId="165" xfId="0" applyFont="1" applyNumberFormat="1"/>
    <xf borderId="0" fillId="8" fontId="1" numFmtId="3" xfId="0" applyFont="1" applyNumberFormat="1"/>
    <xf borderId="1" fillId="0" fontId="5" numFmtId="0" xfId="0" applyAlignment="1" applyBorder="1" applyFont="1">
      <alignment horizontal="center" readingOrder="0" textRotation="0"/>
    </xf>
    <xf borderId="2" fillId="0" fontId="6" numFmtId="0" xfId="0" applyBorder="1" applyFont="1"/>
    <xf borderId="3" fillId="0" fontId="6" numFmtId="0" xfId="0" applyBorder="1" applyFont="1"/>
    <xf borderId="0" fillId="0" fontId="7" numFmtId="0" xfId="0" applyAlignment="1" applyFont="1">
      <alignment horizontal="center" readingOrder="0" textRotation="0"/>
    </xf>
    <xf borderId="4" fillId="0" fontId="8" numFmtId="0" xfId="0" applyAlignment="1" applyBorder="1" applyFont="1">
      <alignment horizontal="left" readingOrder="0" textRotation="0"/>
    </xf>
    <xf borderId="5" fillId="0" fontId="6" numFmtId="0" xfId="0" applyBorder="1" applyFont="1"/>
    <xf borderId="0" fillId="0" fontId="8" numFmtId="0" xfId="0" applyAlignment="1" applyFont="1">
      <alignment horizontal="left" readingOrder="0" textRotation="0"/>
    </xf>
    <xf borderId="6" fillId="0" fontId="1" numFmtId="0" xfId="0" applyAlignment="1" applyBorder="1" applyFont="1">
      <alignment readingOrder="0" textRotation="90"/>
    </xf>
    <xf borderId="7" fillId="0" fontId="1" numFmtId="0" xfId="0" applyAlignment="1" applyBorder="1" applyFont="1">
      <alignment readingOrder="0" textRotation="90"/>
    </xf>
    <xf borderId="8" fillId="0" fontId="1" numFmtId="0" xfId="0" applyAlignment="1" applyBorder="1" applyFont="1">
      <alignment readingOrder="0" textRotation="90"/>
    </xf>
    <xf borderId="9" fillId="10" fontId="1" numFmtId="0" xfId="0" applyAlignment="1" applyBorder="1" applyFill="1" applyFont="1">
      <alignment readingOrder="0" textRotation="90"/>
    </xf>
    <xf borderId="9" fillId="10" fontId="1" numFmtId="166" xfId="0" applyAlignment="1" applyBorder="1" applyFont="1" applyNumberFormat="1">
      <alignment readingOrder="0" textRotation="90"/>
    </xf>
    <xf borderId="10" fillId="10" fontId="1" numFmtId="166" xfId="0" applyAlignment="1" applyBorder="1" applyFont="1" applyNumberFormat="1">
      <alignment readingOrder="0" textRotation="90"/>
    </xf>
    <xf borderId="11" fillId="10" fontId="1" numFmtId="0" xfId="0" applyAlignment="1" applyBorder="1" applyFont="1">
      <alignment readingOrder="0" textRotation="90"/>
    </xf>
    <xf borderId="9" fillId="11" fontId="1" numFmtId="0" xfId="0" applyAlignment="1" applyBorder="1" applyFill="1" applyFont="1">
      <alignment readingOrder="0" textRotation="90"/>
    </xf>
    <xf borderId="10" fillId="10" fontId="1" numFmtId="0" xfId="0" applyAlignment="1" applyBorder="1" applyFont="1">
      <alignment readingOrder="0" textRotation="90"/>
    </xf>
    <xf borderId="11" fillId="12" fontId="1" numFmtId="0" xfId="0" applyAlignment="1" applyBorder="1" applyFill="1" applyFont="1">
      <alignment readingOrder="0" textRotation="90"/>
    </xf>
    <xf borderId="9" fillId="12" fontId="1" numFmtId="0" xfId="0" applyAlignment="1" applyBorder="1" applyFont="1">
      <alignment readingOrder="0" textRotation="90"/>
    </xf>
    <xf borderId="12" fillId="12" fontId="1" numFmtId="0" xfId="0" applyAlignment="1" applyBorder="1" applyFont="1">
      <alignment readingOrder="0" textRotation="90"/>
    </xf>
    <xf borderId="13" fillId="0" fontId="1" numFmtId="0" xfId="0" applyAlignment="1" applyBorder="1" applyFont="1">
      <alignment readingOrder="0"/>
    </xf>
    <xf borderId="14" fillId="0" fontId="1" numFmtId="0" xfId="0" applyAlignment="1" applyBorder="1" applyFont="1">
      <alignment readingOrder="0"/>
    </xf>
    <xf borderId="15" fillId="0" fontId="1" numFmtId="0" xfId="0" applyAlignment="1" applyBorder="1" applyFont="1">
      <alignment readingOrder="0"/>
    </xf>
    <xf borderId="0" fillId="13" fontId="1" numFmtId="165" xfId="0" applyAlignment="1" applyFill="1" applyFont="1" applyNumberFormat="1">
      <alignment readingOrder="0"/>
    </xf>
    <xf borderId="0" fillId="14" fontId="1" numFmtId="165" xfId="0" applyAlignment="1" applyFill="1" applyFont="1" applyNumberFormat="1">
      <alignment readingOrder="0"/>
    </xf>
    <xf borderId="16" fillId="14" fontId="1" numFmtId="165" xfId="0" applyAlignment="1" applyBorder="1" applyFont="1" applyNumberFormat="1">
      <alignment readingOrder="0"/>
    </xf>
    <xf borderId="17" fillId="13" fontId="1" numFmtId="165" xfId="0" applyAlignment="1" applyBorder="1" applyFont="1" applyNumberFormat="1">
      <alignment readingOrder="0"/>
    </xf>
    <xf borderId="0" fillId="15" fontId="1" numFmtId="165" xfId="0" applyAlignment="1" applyFill="1" applyFont="1" applyNumberFormat="1">
      <alignment readingOrder="0"/>
    </xf>
    <xf borderId="16" fillId="13" fontId="1" numFmtId="165" xfId="0" applyAlignment="1" applyBorder="1" applyFont="1" applyNumberFormat="1">
      <alignment readingOrder="0"/>
    </xf>
    <xf borderId="17" fillId="16" fontId="1" numFmtId="165" xfId="0" applyAlignment="1" applyBorder="1" applyFill="1" applyFont="1" applyNumberFormat="1">
      <alignment readingOrder="0"/>
    </xf>
    <xf borderId="0" fillId="17" fontId="1" numFmtId="165" xfId="0" applyAlignment="1" applyFill="1" applyFont="1" applyNumberFormat="1">
      <alignment readingOrder="0"/>
    </xf>
    <xf borderId="0" fillId="17" fontId="1" numFmtId="165" xfId="0" applyFont="1" applyNumberFormat="1"/>
    <xf borderId="5" fillId="16" fontId="1" numFmtId="165" xfId="0" applyAlignment="1" applyBorder="1" applyFont="1" applyNumberFormat="1">
      <alignment readingOrder="0"/>
    </xf>
    <xf borderId="0" fillId="0" fontId="1" numFmtId="166" xfId="0" applyAlignment="1" applyFont="1" applyNumberFormat="1">
      <alignment readingOrder="0"/>
    </xf>
    <xf borderId="18" fillId="0" fontId="1" numFmtId="3" xfId="0" applyAlignment="1" applyBorder="1" applyFont="1" applyNumberFormat="1">
      <alignment readingOrder="0"/>
    </xf>
    <xf borderId="19" fillId="0" fontId="1" numFmtId="0" xfId="0" applyAlignment="1" applyBorder="1" applyFont="1">
      <alignment readingOrder="0"/>
    </xf>
    <xf borderId="20" fillId="0" fontId="1" numFmtId="0" xfId="0" applyAlignment="1" applyBorder="1" applyFont="1">
      <alignment readingOrder="0"/>
    </xf>
    <xf borderId="0" fillId="13" fontId="1" numFmtId="165" xfId="0" applyFont="1" applyNumberFormat="1"/>
    <xf borderId="0" fillId="14" fontId="1" numFmtId="165" xfId="0" applyFont="1" applyNumberFormat="1"/>
    <xf borderId="16" fillId="14" fontId="1" numFmtId="165" xfId="0" applyBorder="1" applyFont="1" applyNumberFormat="1"/>
    <xf borderId="17" fillId="13" fontId="1" numFmtId="165" xfId="0" applyBorder="1" applyFont="1" applyNumberFormat="1"/>
    <xf borderId="0" fillId="15" fontId="1" numFmtId="165" xfId="0" applyFont="1" applyNumberFormat="1"/>
    <xf borderId="16" fillId="13" fontId="1" numFmtId="165" xfId="0" applyBorder="1" applyFont="1" applyNumberFormat="1"/>
    <xf borderId="17" fillId="16" fontId="1" numFmtId="165" xfId="0" applyBorder="1" applyFont="1" applyNumberFormat="1"/>
    <xf borderId="5" fillId="16" fontId="1" numFmtId="165" xfId="0" applyBorder="1" applyFont="1" applyNumberFormat="1"/>
    <xf borderId="0" fillId="0" fontId="1" numFmtId="166" xfId="0" applyFont="1" applyNumberFormat="1"/>
    <xf borderId="21" fillId="13" fontId="1" numFmtId="165" xfId="0" applyBorder="1" applyFont="1" applyNumberFormat="1"/>
    <xf borderId="21" fillId="14" fontId="1" numFmtId="165" xfId="0" applyBorder="1" applyFont="1" applyNumberFormat="1"/>
    <xf borderId="22" fillId="14" fontId="1" numFmtId="165" xfId="0" applyBorder="1" applyFont="1" applyNumberFormat="1"/>
    <xf borderId="23" fillId="13" fontId="1" numFmtId="165" xfId="0" applyBorder="1" applyFont="1" applyNumberFormat="1"/>
    <xf borderId="21" fillId="15" fontId="1" numFmtId="165" xfId="0" applyBorder="1" applyFont="1" applyNumberFormat="1"/>
    <xf borderId="22" fillId="13" fontId="1" numFmtId="165" xfId="0" applyBorder="1" applyFont="1" applyNumberFormat="1"/>
    <xf borderId="23" fillId="16" fontId="1" numFmtId="165" xfId="0" applyBorder="1" applyFont="1" applyNumberFormat="1"/>
    <xf borderId="21" fillId="17" fontId="1" numFmtId="165" xfId="0" applyBorder="1" applyFont="1" applyNumberFormat="1"/>
    <xf borderId="24" fillId="16" fontId="1" numFmtId="165" xfId="0" applyBorder="1" applyFont="1" applyNumberFormat="1"/>
    <xf borderId="25" fillId="13" fontId="1" numFmtId="165" xfId="0" applyBorder="1" applyFont="1" applyNumberFormat="1"/>
    <xf borderId="25" fillId="14" fontId="1" numFmtId="165" xfId="0" applyBorder="1" applyFont="1" applyNumberFormat="1"/>
    <xf borderId="26" fillId="14" fontId="1" numFmtId="165" xfId="0" applyBorder="1" applyFont="1" applyNumberFormat="1"/>
    <xf borderId="27" fillId="13" fontId="1" numFmtId="165" xfId="0" applyBorder="1" applyFont="1" applyNumberFormat="1"/>
    <xf borderId="25" fillId="15" fontId="1" numFmtId="165" xfId="0" applyBorder="1" applyFont="1" applyNumberFormat="1"/>
    <xf borderId="26" fillId="13" fontId="1" numFmtId="165" xfId="0" applyBorder="1" applyFont="1" applyNumberFormat="1"/>
    <xf borderId="27" fillId="16" fontId="1" numFmtId="165" xfId="0" applyBorder="1" applyFont="1" applyNumberFormat="1"/>
    <xf borderId="25" fillId="17" fontId="1" numFmtId="165" xfId="0" applyBorder="1" applyFont="1" applyNumberFormat="1"/>
    <xf borderId="28" fillId="0" fontId="1" numFmtId="3" xfId="0" applyAlignment="1" applyBorder="1" applyFont="1" applyNumberFormat="1">
      <alignment readingOrder="0"/>
    </xf>
    <xf borderId="29" fillId="0" fontId="1" numFmtId="0" xfId="0" applyAlignment="1" applyBorder="1" applyFont="1">
      <alignment readingOrder="0"/>
    </xf>
    <xf borderId="30" fillId="0" fontId="1" numFmtId="0" xfId="0" applyAlignment="1" applyBorder="1" applyFont="1">
      <alignment readingOrder="0"/>
    </xf>
    <xf borderId="21" fillId="16" fontId="1" numFmtId="165" xfId="0" applyBorder="1" applyFont="1" applyNumberFormat="1"/>
    <xf borderId="24" fillId="16" fontId="1" numFmtId="165" xfId="0" applyAlignment="1" applyBorder="1" applyFont="1" applyNumberFormat="1">
      <alignment readingOrder="0"/>
    </xf>
    <xf borderId="0" fillId="16" fontId="1" numFmtId="165" xfId="0" applyFont="1" applyNumberFormat="1"/>
    <xf borderId="0" fillId="0" fontId="1" numFmtId="4" xfId="0" applyAlignment="1" applyFont="1" applyNumberFormat="1">
      <alignment readingOrder="0"/>
    </xf>
    <xf borderId="31" fillId="0" fontId="1" numFmtId="3" xfId="0" applyAlignment="1" applyBorder="1" applyFont="1" applyNumberFormat="1">
      <alignment readingOrder="0" shrinkToFit="0" wrapText="1"/>
    </xf>
    <xf borderId="32" fillId="0" fontId="6" numFmtId="0" xfId="0" applyBorder="1" applyFont="1"/>
    <xf borderId="33" fillId="0" fontId="6" numFmtId="0" xfId="0" applyBorder="1" applyFont="1"/>
    <xf borderId="0" fillId="0" fontId="1" numFmtId="1" xfId="0" applyAlignment="1" applyFont="1" applyNumberFormat="1">
      <alignment horizontal="right" readingOrder="0"/>
    </xf>
    <xf borderId="0" fillId="0" fontId="9" numFmtId="0" xfId="0" applyAlignment="1" applyFont="1">
      <alignment horizontal="center" readingOrder="0"/>
    </xf>
    <xf borderId="0" fillId="0" fontId="1" numFmtId="167" xfId="0" applyAlignment="1" applyFont="1" applyNumberFormat="1">
      <alignment readingOrder="0"/>
    </xf>
    <xf borderId="0" fillId="0" fontId="1" numFmtId="167" xfId="0" applyAlignment="1" applyFont="1" applyNumberFormat="1">
      <alignment horizontal="right" readingOrder="0"/>
    </xf>
    <xf borderId="0" fillId="0" fontId="1" numFmtId="3" xfId="0" applyAlignment="1" applyFont="1" applyNumberFormat="1">
      <alignment horizontal="right" readingOrder="0"/>
    </xf>
    <xf borderId="0" fillId="0" fontId="1" numFmtId="0" xfId="0" applyAlignment="1" applyFont="1">
      <alignment horizontal="right" readingOrder="0"/>
    </xf>
    <xf borderId="0" fillId="0" fontId="1" numFmtId="165" xfId="0" applyAlignment="1" applyFont="1" applyNumberFormat="1">
      <alignment horizontal="right" readingOrder="0"/>
    </xf>
    <xf borderId="0" fillId="0" fontId="1" numFmtId="0" xfId="0" applyAlignment="1" applyFont="1">
      <alignment horizontal="right"/>
    </xf>
    <xf borderId="0" fillId="0" fontId="1" numFmtId="165" xfId="0" applyAlignment="1" applyFont="1" applyNumberFormat="1">
      <alignment horizontal="right"/>
    </xf>
    <xf borderId="0" fillId="18" fontId="1" numFmtId="0" xfId="0" applyAlignment="1" applyFill="1" applyFont="1">
      <alignment readingOrder="0"/>
    </xf>
    <xf borderId="0" fillId="18" fontId="1" numFmtId="167" xfId="0" applyAlignment="1" applyFont="1" applyNumberFormat="1">
      <alignment readingOrder="0"/>
    </xf>
    <xf borderId="0" fillId="18" fontId="1" numFmtId="0" xfId="0" applyFont="1"/>
    <xf borderId="0" fillId="18" fontId="1" numFmtId="165" xfId="0" applyFont="1" applyNumberFormat="1"/>
    <xf borderId="0" fillId="18" fontId="1" numFmtId="165" xfId="0" applyAlignment="1" applyFont="1" applyNumberFormat="1">
      <alignment readingOrder="0"/>
    </xf>
    <xf borderId="0" fillId="18" fontId="1" numFmtId="0" xfId="0" applyAlignment="1" applyFont="1">
      <alignment horizontal="right" readingOrder="0"/>
    </xf>
    <xf borderId="0" fillId="0" fontId="1" numFmtId="167" xfId="0" applyFont="1" applyNumberFormat="1"/>
    <xf borderId="0" fillId="18" fontId="1" numFmtId="165" xfId="0" applyAlignment="1" applyFont="1" applyNumberFormat="1">
      <alignment horizontal="right" readingOrder="0"/>
    </xf>
    <xf borderId="0" fillId="18" fontId="1" numFmtId="0" xfId="0" applyAlignment="1" applyFont="1">
      <alignment horizontal="right"/>
    </xf>
    <xf borderId="0" fillId="0" fontId="1" numFmtId="49" xfId="0" applyAlignment="1" applyFont="1" applyNumberFormat="1">
      <alignment readingOrder="0"/>
    </xf>
    <xf borderId="0" fillId="18" fontId="1" numFmtId="167" xfId="0" applyAlignment="1" applyFont="1" applyNumberFormat="1">
      <alignment horizontal="right" readingOrder="0"/>
    </xf>
    <xf borderId="0" fillId="0" fontId="1" numFmtId="168" xfId="0" applyAlignment="1" applyFont="1" applyNumberFormat="1">
      <alignment readingOrder="0"/>
    </xf>
    <xf borderId="0" fillId="0" fontId="1" numFmtId="169" xfId="0" applyAlignment="1" applyFont="1" applyNumberFormat="1">
      <alignment readingOrder="0"/>
    </xf>
    <xf borderId="0" fillId="0" fontId="1" numFmtId="170" xfId="0" applyAlignment="1" applyFont="1" applyNumberFormat="1">
      <alignment readingOrder="0"/>
    </xf>
    <xf borderId="0" fillId="0" fontId="1" numFmtId="168" xfId="0" applyFont="1" applyNumberFormat="1"/>
    <xf borderId="0" fillId="0" fontId="1" numFmtId="170" xfId="0" applyFont="1" applyNumberFormat="1"/>
    <xf borderId="0" fillId="0" fontId="1" numFmtId="169" xfId="0" applyFont="1" applyNumberFormat="1"/>
    <xf borderId="1" fillId="0" fontId="10" numFmtId="0" xfId="0" applyAlignment="1" applyBorder="1" applyFont="1">
      <alignment horizontal="center" readingOrder="0" textRotation="0" vertical="center"/>
    </xf>
    <xf borderId="34" fillId="0" fontId="11" numFmtId="0" xfId="0" applyAlignment="1" applyBorder="1" applyFont="1">
      <alignment horizontal="center" readingOrder="0" textRotation="0" vertical="center"/>
    </xf>
    <xf borderId="35" fillId="0" fontId="6" numFmtId="0" xfId="0" applyBorder="1" applyFont="1"/>
    <xf borderId="36" fillId="0" fontId="6" numFmtId="0" xfId="0" applyBorder="1" applyFont="1"/>
    <xf borderId="37" fillId="0" fontId="1" numFmtId="0" xfId="0" applyAlignment="1" applyBorder="1" applyFont="1">
      <alignment horizontal="right" readingOrder="0" textRotation="90"/>
    </xf>
    <xf borderId="38" fillId="0" fontId="1" numFmtId="0" xfId="0" applyAlignment="1" applyBorder="1" applyFont="1">
      <alignment readingOrder="0" textRotation="90"/>
    </xf>
    <xf borderId="39" fillId="19" fontId="1" numFmtId="0" xfId="0" applyAlignment="1" applyBorder="1" applyFill="1" applyFont="1">
      <alignment horizontal="center" readingOrder="0" textRotation="90"/>
    </xf>
    <xf borderId="39" fillId="13" fontId="1" numFmtId="0" xfId="0" applyAlignment="1" applyBorder="1" applyFont="1">
      <alignment horizontal="center" readingOrder="0" textRotation="90"/>
    </xf>
    <xf borderId="39" fillId="20" fontId="1" numFmtId="0" xfId="0" applyAlignment="1" applyBorder="1" applyFill="1" applyFont="1">
      <alignment horizontal="center" readingOrder="0" textRotation="90"/>
    </xf>
    <xf borderId="39" fillId="15" fontId="1" numFmtId="0" xfId="0" applyAlignment="1" applyBorder="1" applyFont="1">
      <alignment horizontal="center" readingOrder="0" textRotation="90"/>
    </xf>
    <xf borderId="39" fillId="21" fontId="1" numFmtId="0" xfId="0" applyAlignment="1" applyBorder="1" applyFill="1" applyFont="1">
      <alignment horizontal="center" readingOrder="0" textRotation="90"/>
    </xf>
    <xf borderId="39" fillId="16" fontId="1" numFmtId="0" xfId="0" applyAlignment="1" applyBorder="1" applyFont="1">
      <alignment horizontal="center" readingOrder="0" textRotation="90"/>
    </xf>
    <xf borderId="40" fillId="21" fontId="1" numFmtId="0" xfId="0" applyAlignment="1" applyBorder="1" applyFont="1">
      <alignment horizontal="center" readingOrder="0" textRotation="90"/>
    </xf>
    <xf borderId="41" fillId="0" fontId="1" numFmtId="0" xfId="0" applyAlignment="1" applyBorder="1" applyFont="1">
      <alignment readingOrder="0"/>
    </xf>
    <xf borderId="42" fillId="0" fontId="1" numFmtId="0" xfId="0" applyAlignment="1" applyBorder="1" applyFont="1">
      <alignment readingOrder="0"/>
    </xf>
    <xf borderId="0" fillId="19" fontId="1" numFmtId="2" xfId="0" applyFont="1" applyNumberFormat="1"/>
    <xf borderId="0" fillId="13" fontId="1" numFmtId="2" xfId="0" applyFont="1" applyNumberFormat="1"/>
    <xf borderId="0" fillId="20" fontId="1" numFmtId="2" xfId="0" applyFont="1" applyNumberFormat="1"/>
    <xf borderId="0" fillId="15" fontId="1" numFmtId="2" xfId="0" applyFont="1" applyNumberFormat="1"/>
    <xf borderId="0" fillId="21" fontId="1" numFmtId="2" xfId="0" applyFont="1" applyNumberFormat="1"/>
    <xf borderId="0" fillId="16" fontId="1" numFmtId="2" xfId="0" applyFont="1" applyNumberFormat="1"/>
    <xf borderId="5" fillId="21" fontId="1" numFmtId="2" xfId="0" applyBorder="1" applyFont="1" applyNumberFormat="1"/>
    <xf borderId="43" fillId="0" fontId="1" numFmtId="0" xfId="0" applyAlignment="1" applyBorder="1" applyFont="1">
      <alignment readingOrder="0"/>
    </xf>
    <xf borderId="25" fillId="19" fontId="1" numFmtId="2" xfId="0" applyBorder="1" applyFont="1" applyNumberFormat="1"/>
    <xf borderId="25" fillId="13" fontId="1" numFmtId="2" xfId="0" applyBorder="1" applyFont="1" applyNumberFormat="1"/>
    <xf borderId="25" fillId="20" fontId="1" numFmtId="2" xfId="0" applyBorder="1" applyFont="1" applyNumberFormat="1"/>
    <xf borderId="25" fillId="15" fontId="1" numFmtId="2" xfId="0" applyBorder="1" applyFont="1" applyNumberFormat="1"/>
    <xf borderId="25" fillId="21" fontId="1" numFmtId="2" xfId="0" applyBorder="1" applyFont="1" applyNumberFormat="1"/>
    <xf borderId="25" fillId="16" fontId="1" numFmtId="2" xfId="0" applyBorder="1" applyFont="1" applyNumberFormat="1"/>
    <xf borderId="44" fillId="21" fontId="1" numFmtId="2" xfId="0" applyBorder="1" applyFont="1" applyNumberFormat="1"/>
    <xf borderId="25" fillId="19" fontId="12" numFmtId="2" xfId="0" applyBorder="1" applyFont="1" applyNumberFormat="1"/>
    <xf borderId="5" fillId="21" fontId="1" numFmtId="4" xfId="0" applyBorder="1" applyFont="1" applyNumberFormat="1"/>
    <xf borderId="42" fillId="2" fontId="1" numFmtId="0" xfId="0" applyAlignment="1" applyBorder="1" applyFont="1">
      <alignment readingOrder="0"/>
    </xf>
    <xf borderId="45" fillId="0" fontId="1" numFmtId="0" xfId="0" applyAlignment="1" applyBorder="1" applyFont="1">
      <alignment readingOrder="0"/>
    </xf>
    <xf borderId="46" fillId="2" fontId="1" numFmtId="0" xfId="0" applyAlignment="1" applyBorder="1" applyFont="1">
      <alignment readingOrder="0"/>
    </xf>
    <xf borderId="35" fillId="19" fontId="1" numFmtId="2" xfId="0" applyBorder="1" applyFont="1" applyNumberFormat="1"/>
    <xf borderId="35" fillId="13" fontId="1" numFmtId="2" xfId="0" applyBorder="1" applyFont="1" applyNumberFormat="1"/>
    <xf borderId="35" fillId="20" fontId="1" numFmtId="2" xfId="0" applyBorder="1" applyFont="1" applyNumberFormat="1"/>
    <xf borderId="35" fillId="15" fontId="1" numFmtId="2" xfId="0" applyBorder="1" applyFont="1" applyNumberFormat="1"/>
    <xf borderId="35" fillId="21" fontId="1" numFmtId="2" xfId="0" applyBorder="1" applyFont="1" applyNumberFormat="1"/>
    <xf borderId="35" fillId="16" fontId="1" numFmtId="2" xfId="0" applyBorder="1" applyFont="1" applyNumberFormat="1"/>
    <xf borderId="36" fillId="21" fontId="1" numFmtId="2" xfId="0" applyBorder="1" applyFont="1" applyNumberFormat="1"/>
    <xf borderId="0" fillId="4" fontId="1" numFmtId="0" xfId="0" applyAlignment="1" applyFont="1">
      <alignment readingOrder="0"/>
    </xf>
    <xf borderId="0" fillId="4" fontId="1" numFmtId="0" xfId="0" applyFont="1"/>
    <xf borderId="0" fillId="0" fontId="1" numFmtId="9" xfId="0" applyAlignment="1" applyFont="1" applyNumberFormat="1">
      <alignment readingOrder="0"/>
    </xf>
    <xf borderId="0" fillId="0" fontId="1" numFmtId="3" xfId="0" applyAlignment="1" applyFont="1" applyNumberFormat="1">
      <alignment horizontal="center" readingOrder="0"/>
    </xf>
    <xf borderId="0" fillId="0" fontId="1" numFmtId="171" xfId="0" applyFont="1" applyNumberFormat="1"/>
    <xf borderId="0" fillId="0" fontId="1" numFmtId="10" xfId="0" applyAlignment="1" applyFont="1" applyNumberFormat="1">
      <alignment readingOrder="0"/>
    </xf>
    <xf borderId="0" fillId="0" fontId="1" numFmtId="171" xfId="0" applyAlignment="1" applyFont="1" applyNumberFormat="1">
      <alignment readingOrder="0"/>
    </xf>
    <xf borderId="0" fillId="0" fontId="1" numFmtId="10" xfId="0" applyFont="1" applyNumberFormat="1"/>
    <xf borderId="0" fillId="2" fontId="2" numFmtId="168" xfId="0" applyFont="1" applyNumberFormat="1"/>
    <xf borderId="0" fillId="0" fontId="1" numFmtId="4" xfId="0" applyFont="1" applyNumberFormat="1"/>
    <xf borderId="0" fillId="0" fontId="1" numFmtId="172" xfId="0" applyFont="1" applyNumberFormat="1"/>
    <xf borderId="47" fillId="0" fontId="13" numFmtId="0" xfId="0" applyAlignment="1" applyBorder="1" applyFont="1">
      <alignment horizontal="center" readingOrder="0" vertical="center"/>
    </xf>
    <xf borderId="9" fillId="0" fontId="6" numFmtId="0" xfId="0" applyBorder="1" applyFont="1"/>
    <xf borderId="48" fillId="0" fontId="6" numFmtId="0" xfId="0" applyBorder="1" applyFont="1"/>
    <xf borderId="0" fillId="0" fontId="13" numFmtId="0" xfId="0" applyAlignment="1" applyFont="1">
      <alignment horizontal="center" readingOrder="0" vertical="center"/>
    </xf>
    <xf borderId="49" fillId="0" fontId="1" numFmtId="0" xfId="0" applyAlignment="1" applyBorder="1" applyFont="1">
      <alignment readingOrder="0" vertical="center"/>
    </xf>
    <xf borderId="10" fillId="0" fontId="1" numFmtId="0" xfId="0" applyAlignment="1" applyBorder="1" applyFont="1">
      <alignment readingOrder="0"/>
    </xf>
    <xf borderId="7" fillId="0" fontId="1" numFmtId="0" xfId="0" applyAlignment="1" applyBorder="1" applyFont="1">
      <alignment readingOrder="0"/>
    </xf>
    <xf borderId="7" fillId="0" fontId="1" numFmtId="4" xfId="0" applyAlignment="1" applyBorder="1" applyFont="1" applyNumberFormat="1">
      <alignment readingOrder="0"/>
    </xf>
    <xf borderId="8" fillId="0" fontId="1" numFmtId="0" xfId="0" applyAlignment="1" applyBorder="1" applyFont="1">
      <alignment readingOrder="0"/>
    </xf>
    <xf borderId="50" fillId="13" fontId="1" numFmtId="0" xfId="0" applyAlignment="1" applyBorder="1" applyFont="1">
      <alignment readingOrder="0"/>
    </xf>
    <xf borderId="26" fillId="13" fontId="1" numFmtId="3" xfId="0" applyAlignment="1" applyBorder="1" applyFont="1" applyNumberFormat="1">
      <alignment readingOrder="0"/>
    </xf>
    <xf borderId="14" fillId="13" fontId="1" numFmtId="3" xfId="0" applyAlignment="1" applyBorder="1" applyFont="1" applyNumberFormat="1">
      <alignment readingOrder="0"/>
    </xf>
    <xf borderId="15" fillId="13" fontId="1" numFmtId="3" xfId="0" applyAlignment="1" applyBorder="1" applyFont="1" applyNumberFormat="1">
      <alignment readingOrder="0"/>
    </xf>
    <xf borderId="51" fillId="13" fontId="1" numFmtId="0" xfId="0" applyAlignment="1" applyBorder="1" applyFont="1">
      <alignment readingOrder="0"/>
    </xf>
    <xf borderId="52" fillId="13" fontId="1" numFmtId="3" xfId="0" applyAlignment="1" applyBorder="1" applyFont="1" applyNumberFormat="1">
      <alignment readingOrder="0"/>
    </xf>
    <xf borderId="19" fillId="13" fontId="1" numFmtId="3" xfId="0" applyAlignment="1" applyBorder="1" applyFont="1" applyNumberFormat="1">
      <alignment readingOrder="0"/>
    </xf>
    <xf borderId="19" fillId="13" fontId="1" numFmtId="0" xfId="0" applyAlignment="1" applyBorder="1" applyFont="1">
      <alignment readingOrder="0"/>
    </xf>
    <xf borderId="20" fillId="13" fontId="1" numFmtId="3" xfId="0" applyAlignment="1" applyBorder="1" applyFont="1" applyNumberFormat="1">
      <alignment readingOrder="0"/>
    </xf>
    <xf borderId="51" fillId="22" fontId="1" numFmtId="0" xfId="0" applyAlignment="1" applyBorder="1" applyFill="1" applyFont="1">
      <alignment readingOrder="0"/>
    </xf>
    <xf borderId="52" fillId="22" fontId="1" numFmtId="3" xfId="0" applyAlignment="1" applyBorder="1" applyFont="1" applyNumberFormat="1">
      <alignment readingOrder="0"/>
    </xf>
    <xf borderId="19" fillId="22" fontId="1" numFmtId="3" xfId="0" applyAlignment="1" applyBorder="1" applyFont="1" applyNumberFormat="1">
      <alignment readingOrder="0"/>
    </xf>
    <xf borderId="20" fillId="22" fontId="1" numFmtId="3" xfId="0" applyAlignment="1" applyBorder="1" applyFont="1" applyNumberFormat="1">
      <alignment readingOrder="0"/>
    </xf>
    <xf borderId="51" fillId="23" fontId="1" numFmtId="0" xfId="0" applyAlignment="1" applyBorder="1" applyFill="1" applyFont="1">
      <alignment readingOrder="0"/>
    </xf>
    <xf borderId="52" fillId="23" fontId="1" numFmtId="3" xfId="0" applyAlignment="1" applyBorder="1" applyFont="1" applyNumberFormat="1">
      <alignment readingOrder="0"/>
    </xf>
    <xf borderId="19" fillId="23" fontId="1" numFmtId="3" xfId="0" applyAlignment="1" applyBorder="1" applyFont="1" applyNumberFormat="1">
      <alignment readingOrder="0"/>
    </xf>
    <xf borderId="20" fillId="23" fontId="1" numFmtId="3" xfId="0" applyAlignment="1" applyBorder="1" applyFont="1" applyNumberFormat="1">
      <alignment readingOrder="0"/>
    </xf>
    <xf borderId="19" fillId="23" fontId="1" numFmtId="0" xfId="0" applyAlignment="1" applyBorder="1" applyFont="1">
      <alignment readingOrder="0"/>
    </xf>
    <xf borderId="51" fillId="15" fontId="1" numFmtId="0" xfId="0" applyAlignment="1" applyBorder="1" applyFont="1">
      <alignment readingOrder="0"/>
    </xf>
    <xf borderId="52" fillId="15" fontId="1" numFmtId="3" xfId="0" applyAlignment="1" applyBorder="1" applyFont="1" applyNumberFormat="1">
      <alignment readingOrder="0"/>
    </xf>
    <xf borderId="19" fillId="15" fontId="1" numFmtId="3" xfId="0" applyAlignment="1" applyBorder="1" applyFont="1" applyNumberFormat="1">
      <alignment readingOrder="0"/>
    </xf>
    <xf borderId="20" fillId="15" fontId="1" numFmtId="3" xfId="0" applyAlignment="1" applyBorder="1" applyFont="1" applyNumberFormat="1">
      <alignment readingOrder="0"/>
    </xf>
    <xf borderId="51" fillId="21" fontId="1" numFmtId="0" xfId="0" applyAlignment="1" applyBorder="1" applyFont="1">
      <alignment readingOrder="0"/>
    </xf>
    <xf borderId="52" fillId="21" fontId="1" numFmtId="3" xfId="0" applyAlignment="1" applyBorder="1" applyFont="1" applyNumberFormat="1">
      <alignment readingOrder="0"/>
    </xf>
    <xf borderId="19" fillId="21" fontId="1" numFmtId="3" xfId="0" applyAlignment="1" applyBorder="1" applyFont="1" applyNumberFormat="1">
      <alignment readingOrder="0"/>
    </xf>
    <xf borderId="20" fillId="21" fontId="1" numFmtId="3" xfId="0" applyAlignment="1" applyBorder="1" applyFont="1" applyNumberFormat="1">
      <alignment readingOrder="0"/>
    </xf>
    <xf borderId="19" fillId="21" fontId="1" numFmtId="0" xfId="0" applyAlignment="1" applyBorder="1" applyFont="1">
      <alignment readingOrder="0"/>
    </xf>
    <xf borderId="51" fillId="16" fontId="1" numFmtId="0" xfId="0" applyAlignment="1" applyBorder="1" applyFont="1">
      <alignment readingOrder="0"/>
    </xf>
    <xf borderId="52" fillId="16" fontId="1" numFmtId="3" xfId="0" applyAlignment="1" applyBorder="1" applyFont="1" applyNumberFormat="1">
      <alignment readingOrder="0"/>
    </xf>
    <xf borderId="19" fillId="16" fontId="1" numFmtId="3" xfId="0" applyAlignment="1" applyBorder="1" applyFont="1" applyNumberFormat="1">
      <alignment readingOrder="0"/>
    </xf>
    <xf borderId="20" fillId="16" fontId="1" numFmtId="3" xfId="0" applyAlignment="1" applyBorder="1" applyFont="1" applyNumberFormat="1">
      <alignment readingOrder="0"/>
    </xf>
    <xf borderId="53" fillId="21" fontId="1" numFmtId="0" xfId="0" applyAlignment="1" applyBorder="1" applyFont="1">
      <alignment readingOrder="0"/>
    </xf>
    <xf borderId="54" fillId="21" fontId="1" numFmtId="3" xfId="0" applyAlignment="1" applyBorder="1" applyFont="1" applyNumberFormat="1">
      <alignment readingOrder="0"/>
    </xf>
    <xf borderId="55" fillId="21" fontId="1" numFmtId="3" xfId="0" applyAlignment="1" applyBorder="1" applyFont="1" applyNumberFormat="1">
      <alignment readingOrder="0"/>
    </xf>
    <xf borderId="55" fillId="21" fontId="1" numFmtId="0" xfId="0" applyAlignment="1" applyBorder="1" applyFont="1">
      <alignment readingOrder="0"/>
    </xf>
    <xf borderId="56" fillId="21" fontId="1" numFmtId="3" xfId="0" applyAlignment="1" applyBorder="1" applyFont="1" applyNumberFormat="1">
      <alignment readingOrder="0"/>
    </xf>
    <xf borderId="47" fillId="0" fontId="1" numFmtId="168" xfId="0" applyAlignment="1" applyBorder="1" applyFont="1" applyNumberFormat="1">
      <alignment readingOrder="0" shrinkToFit="0" vertical="top" wrapText="1"/>
    </xf>
    <xf borderId="0" fillId="0" fontId="1" numFmtId="168" xfId="0" applyAlignment="1" applyFont="1" applyNumberFormat="1">
      <alignment readingOrder="0" shrinkToFit="0" vertical="top" wrapText="1"/>
    </xf>
    <xf borderId="0" fillId="0" fontId="3" numFmtId="0" xfId="0" applyAlignment="1" applyFont="1">
      <alignment vertical="bottom"/>
    </xf>
    <xf borderId="0" fillId="0" fontId="3" numFmtId="2" xfId="0" applyAlignment="1" applyFont="1" applyNumberFormat="1">
      <alignment horizontal="right" vertical="bottom"/>
    </xf>
    <xf borderId="0" fillId="4" fontId="3" numFmtId="170" xfId="0" applyAlignment="1" applyFont="1" applyNumberFormat="1">
      <alignment horizontal="right" vertical="bottom"/>
    </xf>
    <xf borderId="0" fillId="18" fontId="3" numFmtId="170" xfId="0" applyAlignment="1" applyFont="1" applyNumberFormat="1">
      <alignment readingOrder="0" vertical="bottom"/>
    </xf>
    <xf borderId="0" fillId="23" fontId="3" numFmtId="0" xfId="0" applyAlignment="1" applyFont="1">
      <alignment readingOrder="0" vertical="bottom"/>
    </xf>
    <xf borderId="0" fillId="24" fontId="14" numFmtId="168" xfId="0" applyAlignment="1" applyFill="1" applyFont="1" applyNumberFormat="1">
      <alignment horizontal="right" vertical="bottom"/>
    </xf>
    <xf borderId="0" fillId="25" fontId="14" numFmtId="168" xfId="0" applyAlignment="1" applyFill="1" applyFont="1" applyNumberFormat="1">
      <alignment horizontal="right" vertical="bottom"/>
    </xf>
    <xf borderId="0" fillId="2" fontId="3" numFmtId="170" xfId="0" applyAlignment="1" applyFont="1" applyNumberFormat="1">
      <alignment horizontal="right" vertical="bottom"/>
    </xf>
    <xf borderId="0" fillId="23" fontId="3" numFmtId="170" xfId="0" applyAlignment="1" applyFont="1" applyNumberFormat="1">
      <alignment readingOrder="0" vertical="bottom"/>
    </xf>
    <xf borderId="0" fillId="26" fontId="14" numFmtId="168" xfId="0" applyAlignment="1" applyFill="1" applyFont="1" applyNumberFormat="1">
      <alignment horizontal="right" vertical="bottom"/>
    </xf>
    <xf borderId="0" fillId="18" fontId="3" numFmtId="170" xfId="0" applyAlignment="1" applyFont="1" applyNumberFormat="1">
      <alignment vertical="bottom"/>
    </xf>
    <xf borderId="0" fillId="0" fontId="1" numFmtId="0" xfId="0" applyAlignment="1" applyFont="1">
      <alignment readingOrder="0" shrinkToFit="0" wrapText="1"/>
    </xf>
    <xf borderId="0" fillId="0" fontId="12" numFmtId="0" xfId="0" applyAlignment="1" applyFont="1">
      <alignment readingOrder="0"/>
    </xf>
    <xf borderId="0" fillId="0" fontId="1" numFmtId="0" xfId="0" applyAlignment="1" applyFont="1">
      <alignment readingOrder="0" shrinkToFit="0" vertical="top" wrapText="1"/>
    </xf>
    <xf borderId="57" fillId="0" fontId="1" numFmtId="0" xfId="0" applyAlignment="1" applyBorder="1" applyFont="1">
      <alignment readingOrder="0"/>
    </xf>
    <xf borderId="58" fillId="0" fontId="1" numFmtId="3" xfId="0" applyAlignment="1" applyBorder="1" applyFont="1" applyNumberFormat="1">
      <alignment readingOrder="0"/>
    </xf>
    <xf borderId="59" fillId="0" fontId="1" numFmtId="3" xfId="0" applyAlignment="1" applyBorder="1" applyFont="1" applyNumberFormat="1">
      <alignment readingOrder="0"/>
    </xf>
    <xf borderId="18" fillId="0" fontId="1" numFmtId="0" xfId="0" applyAlignment="1" applyBorder="1" applyFont="1">
      <alignment readingOrder="0"/>
    </xf>
    <xf borderId="19" fillId="0" fontId="1" numFmtId="3" xfId="0" applyAlignment="1" applyBorder="1" applyFont="1" applyNumberFormat="1">
      <alignment readingOrder="0"/>
    </xf>
    <xf borderId="60" fillId="0" fontId="1" numFmtId="3" xfId="0" applyAlignment="1" applyBorder="1" applyFont="1" applyNumberFormat="1">
      <alignment readingOrder="0"/>
    </xf>
    <xf borderId="61" fillId="0" fontId="1" numFmtId="0" xfId="0" applyAlignment="1" applyBorder="1" applyFont="1">
      <alignment readingOrder="0"/>
    </xf>
    <xf borderId="55" fillId="0" fontId="1" numFmtId="3" xfId="0" applyAlignment="1" applyBorder="1" applyFont="1" applyNumberFormat="1">
      <alignment readingOrder="0"/>
    </xf>
    <xf borderId="62" fillId="0" fontId="1" numFmtId="3" xfId="0" applyAlignment="1" applyBorder="1" applyFont="1" applyNumberFormat="1">
      <alignment readingOrder="0"/>
    </xf>
    <xf borderId="63" fillId="0" fontId="1" numFmtId="173" xfId="0" applyBorder="1" applyFont="1" applyNumberFormat="1"/>
    <xf borderId="64" fillId="0" fontId="1" numFmtId="173" xfId="0" applyBorder="1" applyFont="1" applyNumberFormat="1"/>
    <xf borderId="65" fillId="0" fontId="1" numFmtId="0" xfId="0" applyAlignment="1" applyBorder="1" applyFont="1">
      <alignment readingOrder="0"/>
    </xf>
    <xf borderId="66" fillId="0" fontId="1" numFmtId="0" xfId="0" applyAlignment="1" applyBorder="1" applyFont="1">
      <alignment readingOrder="0"/>
    </xf>
    <xf borderId="67" fillId="0" fontId="1" numFmtId="3" xfId="0" applyBorder="1" applyFont="1" applyNumberFormat="1"/>
    <xf borderId="68" fillId="0" fontId="1" numFmtId="3" xfId="0" applyBorder="1" applyFont="1" applyNumberFormat="1"/>
    <xf borderId="65" fillId="0" fontId="1" numFmtId="3" xfId="0" applyBorder="1" applyFont="1" applyNumberFormat="1"/>
    <xf borderId="66" fillId="0" fontId="1" numFmtId="0" xfId="0" applyBorder="1" applyFont="1"/>
    <xf borderId="69" fillId="0" fontId="1" numFmtId="3" xfId="0" applyBorder="1" applyFont="1" applyNumberFormat="1"/>
    <xf borderId="56" fillId="0" fontId="1" numFmtId="0" xfId="0" applyBorder="1" applyFont="1"/>
    <xf borderId="0" fillId="18" fontId="15" numFmtId="0" xfId="0" applyAlignment="1" applyFont="1">
      <alignment readingOrder="0"/>
    </xf>
    <xf borderId="0" fillId="27" fontId="15" numFmtId="0" xfId="0" applyAlignment="1" applyFill="1" applyFont="1">
      <alignment readingOrder="0"/>
    </xf>
    <xf borderId="0" fillId="3" fontId="15" numFmtId="0" xfId="0" applyAlignment="1" applyFont="1">
      <alignment readingOrder="0"/>
    </xf>
    <xf borderId="23" fillId="27" fontId="1" numFmtId="0" xfId="0" applyAlignment="1" applyBorder="1" applyFont="1">
      <alignment readingOrder="0"/>
    </xf>
    <xf borderId="21" fillId="27" fontId="1" numFmtId="0" xfId="0" applyAlignment="1" applyBorder="1" applyFont="1">
      <alignment readingOrder="0"/>
    </xf>
    <xf borderId="21" fillId="0" fontId="1" numFmtId="0" xfId="0" applyBorder="1" applyFont="1"/>
    <xf borderId="22" fillId="0" fontId="1" numFmtId="0" xfId="0" applyBorder="1" applyFont="1"/>
    <xf borderId="17" fillId="18" fontId="1" numFmtId="0" xfId="0" applyAlignment="1" applyBorder="1" applyFont="1">
      <alignment readingOrder="0"/>
    </xf>
    <xf borderId="16" fillId="18" fontId="1" numFmtId="0" xfId="0" applyAlignment="1" applyBorder="1" applyFont="1">
      <alignment readingOrder="0"/>
    </xf>
    <xf borderId="17" fillId="27" fontId="1" numFmtId="0" xfId="0" applyAlignment="1" applyBorder="1" applyFont="1">
      <alignment readingOrder="0"/>
    </xf>
    <xf borderId="0" fillId="27" fontId="1" numFmtId="0" xfId="0" applyAlignment="1" applyFont="1">
      <alignment readingOrder="0"/>
    </xf>
    <xf borderId="16" fillId="0" fontId="1" numFmtId="0" xfId="0" applyBorder="1" applyFont="1"/>
    <xf borderId="17" fillId="3" fontId="1" numFmtId="0" xfId="0" applyAlignment="1" applyBorder="1" applyFont="1">
      <alignment readingOrder="0"/>
    </xf>
    <xf borderId="0" fillId="3" fontId="1" numFmtId="0" xfId="0" applyAlignment="1" applyFont="1">
      <alignment readingOrder="0"/>
    </xf>
    <xf borderId="27" fillId="18" fontId="1" numFmtId="0" xfId="0" applyAlignment="1" applyBorder="1" applyFont="1">
      <alignment readingOrder="0"/>
    </xf>
    <xf borderId="25" fillId="18" fontId="1" numFmtId="0" xfId="0" applyAlignment="1" applyBorder="1" applyFont="1">
      <alignment readingOrder="0"/>
    </xf>
    <xf borderId="25" fillId="0" fontId="1" numFmtId="0" xfId="0" applyBorder="1" applyFont="1"/>
    <xf borderId="26" fillId="18" fontId="1" numFmtId="0" xfId="0" applyAlignment="1" applyBorder="1" applyFont="1">
      <alignment readingOrder="0"/>
    </xf>
    <xf borderId="70" fillId="0" fontId="1" numFmtId="0" xfId="0" applyAlignment="1" applyBorder="1" applyFont="1">
      <alignment readingOrder="0"/>
    </xf>
    <xf borderId="71" fillId="0" fontId="1" numFmtId="0" xfId="0" applyBorder="1" applyFont="1"/>
    <xf borderId="71" fillId="27" fontId="1" numFmtId="0" xfId="0" applyBorder="1" applyFont="1"/>
    <xf borderId="71" fillId="3" fontId="1" numFmtId="0" xfId="0" applyBorder="1" applyFont="1"/>
    <xf borderId="52" fillId="18" fontId="1" numFmtId="0" xfId="0" applyBorder="1" applyFont="1"/>
    <xf borderId="0" fillId="0" fontId="1" numFmtId="9" xfId="0" applyFont="1" applyNumberFormat="1"/>
    <xf borderId="0" fillId="0" fontId="1" numFmtId="46" xfId="0" applyAlignment="1" applyFont="1" applyNumberFormat="1">
      <alignment readingOrder="0"/>
    </xf>
  </cellXfs>
  <cellStyles count="1">
    <cellStyle xfId="0" name="Normal" builtinId="0"/>
  </cellStyles>
  <dxfs count="4">
    <dxf>
      <font>
        <b/>
      </font>
      <fill>
        <patternFill patternType="solid">
          <fgColor theme="7"/>
          <bgColor theme="7"/>
        </patternFill>
      </fill>
      <border/>
    </dxf>
    <dxf>
      <font/>
      <fill>
        <patternFill patternType="solid">
          <fgColor rgb="FFB7E1CD"/>
          <bgColor rgb="FFB7E1CD"/>
        </patternFill>
      </fill>
      <border/>
    </dxf>
    <dxf>
      <font/>
      <fill>
        <patternFill patternType="solid">
          <fgColor rgb="FFF4C7C3"/>
          <bgColor rgb="FFF4C7C3"/>
        </patternFill>
      </fill>
      <border/>
    </dxf>
    <dx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29" Type="http://schemas.openxmlformats.org/officeDocument/2006/relationships/worksheet" Target="worksheets/sheet26.xml"/><Relationship Id="rId7" Type="http://schemas.openxmlformats.org/officeDocument/2006/relationships/worksheet" Target="worksheets/sheet4.xml"/><Relationship Id="rId8" Type="http://schemas.openxmlformats.org/officeDocument/2006/relationships/worksheet" Target="worksheets/sheet5.xml"/><Relationship Id="rId31" Type="http://schemas.openxmlformats.org/officeDocument/2006/relationships/worksheet" Target="worksheets/sheet28.xml"/><Relationship Id="rId30" Type="http://schemas.openxmlformats.org/officeDocument/2006/relationships/worksheet" Target="worksheets/sheet27.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RSS Reduction and Days to get same amount</a:t>
            </a:r>
          </a:p>
        </c:rich>
      </c:tx>
      <c:overlay val="0"/>
    </c:title>
    <c:plotArea>
      <c:layout/>
      <c:areaChart>
        <c:ser>
          <c:idx val="0"/>
          <c:order val="0"/>
          <c:tx>
            <c:strRef>
              <c:f>'Alliance Tech Charts'!$D$11</c:f>
            </c:strRef>
          </c:tx>
          <c:spPr>
            <a:solidFill>
              <a:srgbClr val="4285F4">
                <a:alpha val="30000"/>
              </a:srgbClr>
            </a:solidFill>
            <a:ln cmpd="sng">
              <a:solidFill>
                <a:srgbClr val="4285F4"/>
              </a:solidFill>
            </a:ln>
          </c:spPr>
          <c:cat>
            <c:strRef>
              <c:f>'Alliance Tech Charts'!$B$12:$B$23</c:f>
            </c:strRef>
          </c:cat>
          <c:val>
            <c:numRef>
              <c:f>'Alliance Tech Charts'!$D$12:$D$23</c:f>
              <c:numCache/>
            </c:numRef>
          </c:val>
        </c:ser>
        <c:axId val="1281946402"/>
        <c:axId val="142979528"/>
      </c:areaChart>
      <c:catAx>
        <c:axId val="128194640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Cost</a:t>
                </a:r>
              </a:p>
            </c:rich>
          </c:tx>
          <c:overlay val="0"/>
        </c:title>
        <c:numFmt formatCode="General" sourceLinked="1"/>
        <c:majorTickMark val="none"/>
        <c:minorTickMark val="none"/>
        <c:spPr/>
        <c:txPr>
          <a:bodyPr/>
          <a:lstStyle/>
          <a:p>
            <a:pPr lvl="0">
              <a:defRPr b="0">
                <a:solidFill>
                  <a:srgbClr val="000000"/>
                </a:solidFill>
                <a:latin typeface="+mn-lt"/>
              </a:defRPr>
            </a:pPr>
          </a:p>
        </c:txPr>
        <c:crossAx val="142979528"/>
      </c:catAx>
      <c:valAx>
        <c:axId val="1429795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Days</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281946402"/>
      </c:valAx>
    </c:plotArea>
    <c:legend>
      <c:legendPos val="r"/>
      <c:overlay val="0"/>
      <c:txPr>
        <a:bodyPr/>
        <a:lstStyle/>
        <a:p>
          <a:pPr lvl="0">
            <a:defRPr b="0">
              <a:solidFill>
                <a:srgbClr val="1A1A1A"/>
              </a:solidFill>
              <a:latin typeface="+mn-lt"/>
            </a:defRPr>
          </a:pPr>
        </a:p>
      </c:txPr>
    </c:legend>
    <c:plotVisOnly val="1"/>
  </c:chart>
</c:chartSpace>
</file>

<file path=xl/drawings/_rels/drawing1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152400</xdr:colOff>
      <xdr:row>10</xdr:row>
      <xdr:rowOff>85725</xdr:rowOff>
    </xdr:from>
    <xdr:ext cx="7543800" cy="5562600"/>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2.75"/>
    <col customWidth="1" min="2" max="2" width="21.5"/>
    <col customWidth="1" min="3" max="3" width="7.0"/>
    <col customWidth="1" min="4" max="5" width="5.5"/>
    <col customWidth="1" min="6" max="6" width="6.13"/>
    <col customWidth="1" min="7" max="7" width="6.5"/>
    <col customWidth="1" min="8" max="8" width="5.5"/>
    <col customWidth="1" min="9" max="9" width="6.13"/>
    <col customWidth="1" min="10" max="10" width="5.5"/>
    <col customWidth="1" min="11" max="11" width="5.13"/>
    <col customWidth="1" min="12" max="12" width="5.5"/>
    <col customWidth="1" min="13" max="13" width="5.13"/>
    <col customWidth="1" min="14" max="14" width="5.63"/>
    <col customWidth="1" min="15" max="15" width="6.13"/>
    <col customWidth="1" min="16" max="16" width="4.75"/>
    <col customWidth="1" min="17" max="18" width="5.5"/>
    <col customWidth="1" min="19" max="19" width="5.13"/>
    <col customWidth="1" min="20" max="20" width="4.25"/>
    <col customWidth="1" min="21" max="21" width="5.13"/>
    <col customWidth="1" min="22" max="22" width="4.25"/>
    <col customWidth="1" min="23" max="23" width="6.13"/>
    <col customWidth="1" min="24" max="24" width="7.5"/>
    <col customWidth="1" min="25" max="25" width="6.13"/>
    <col customWidth="1" min="26" max="35" width="5.5"/>
  </cols>
  <sheetData>
    <row r="1">
      <c r="A1" s="1" t="s">
        <v>0</v>
      </c>
      <c r="B1" s="1" t="s">
        <v>1</v>
      </c>
      <c r="C1" s="2" t="s">
        <v>2</v>
      </c>
      <c r="D1" s="1" t="s">
        <v>3</v>
      </c>
      <c r="E1" s="1" t="s">
        <v>4</v>
      </c>
      <c r="F1" s="3" t="s">
        <v>5</v>
      </c>
      <c r="G1" s="4" t="s">
        <v>6</v>
      </c>
      <c r="H1" s="1" t="s">
        <v>7</v>
      </c>
      <c r="I1" s="4" t="s">
        <v>8</v>
      </c>
      <c r="J1" s="1" t="s">
        <v>9</v>
      </c>
      <c r="K1" s="1" t="s">
        <v>10</v>
      </c>
      <c r="L1" s="1" t="s">
        <v>11</v>
      </c>
      <c r="M1" s="1" t="s">
        <v>12</v>
      </c>
      <c r="N1" s="1" t="s">
        <v>13</v>
      </c>
      <c r="O1" s="1" t="s">
        <v>14</v>
      </c>
      <c r="P1" s="1" t="s">
        <v>15</v>
      </c>
      <c r="Q1" s="1" t="s">
        <v>16</v>
      </c>
      <c r="R1" s="5"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6" t="s">
        <v>33</v>
      </c>
      <c r="AI1" s="1" t="s">
        <v>24</v>
      </c>
    </row>
    <row r="2">
      <c r="A2" s="7" t="s">
        <v>34</v>
      </c>
      <c r="B2" s="7" t="s">
        <v>35</v>
      </c>
      <c r="C2" s="8">
        <v>4.99</v>
      </c>
      <c r="D2" s="7">
        <v>10.0</v>
      </c>
      <c r="E2" s="9">
        <f t="shared" ref="E2:E4" si="1">$C2/D2</f>
        <v>0.499</v>
      </c>
      <c r="F2" s="10">
        <v>4.555</v>
      </c>
      <c r="G2" s="9">
        <f t="shared" ref="G2:G5" si="2">$C2/F2</f>
        <v>1.095499451</v>
      </c>
      <c r="H2" s="7">
        <f>250/1000</f>
        <v>0.25</v>
      </c>
      <c r="I2" s="9">
        <f t="shared" ref="I2:I4" si="3">$C2/H2</f>
        <v>19.96</v>
      </c>
      <c r="R2" s="11"/>
      <c r="X2" s="7"/>
      <c r="AH2" s="12"/>
    </row>
    <row r="3">
      <c r="A3" s="7" t="s">
        <v>34</v>
      </c>
      <c r="B3" s="7" t="s">
        <v>35</v>
      </c>
      <c r="C3" s="8">
        <v>9.99</v>
      </c>
      <c r="D3" s="7">
        <v>20.0</v>
      </c>
      <c r="E3" s="9">
        <f t="shared" si="1"/>
        <v>0.4995</v>
      </c>
      <c r="F3" s="13">
        <f>(455400*20)/1000000</f>
        <v>9.108</v>
      </c>
      <c r="G3" s="9">
        <f t="shared" si="2"/>
        <v>1.096837945</v>
      </c>
      <c r="H3" s="7">
        <f>500/1000</f>
        <v>0.5</v>
      </c>
      <c r="I3" s="9">
        <f t="shared" si="3"/>
        <v>19.98</v>
      </c>
      <c r="R3" s="11"/>
      <c r="X3" s="7"/>
      <c r="AH3" s="12"/>
    </row>
    <row r="4">
      <c r="A4" s="7" t="s">
        <v>34</v>
      </c>
      <c r="B4" s="7" t="s">
        <v>35</v>
      </c>
      <c r="C4" s="8">
        <v>19.99</v>
      </c>
      <c r="D4" s="7">
        <v>40.0</v>
      </c>
      <c r="E4" s="9">
        <f t="shared" si="1"/>
        <v>0.49975</v>
      </c>
      <c r="F4" s="13">
        <f>(455400*40)/1000000</f>
        <v>18.216</v>
      </c>
      <c r="G4" s="9">
        <f t="shared" si="2"/>
        <v>1.097386913</v>
      </c>
      <c r="H4" s="7">
        <f>1000/1000</f>
        <v>1</v>
      </c>
      <c r="I4" s="9">
        <f t="shared" si="3"/>
        <v>19.99</v>
      </c>
      <c r="R4" s="11"/>
      <c r="X4" s="7"/>
      <c r="AH4" s="12"/>
    </row>
    <row r="5">
      <c r="A5" s="7" t="s">
        <v>36</v>
      </c>
      <c r="B5" s="7" t="s">
        <v>35</v>
      </c>
      <c r="C5" s="8">
        <v>4.99</v>
      </c>
      <c r="F5" s="10">
        <f>(3600000*10)/1000000</f>
        <v>36</v>
      </c>
      <c r="G5" s="9">
        <f t="shared" si="2"/>
        <v>0.1386111111</v>
      </c>
      <c r="I5" s="9"/>
      <c r="R5" s="11"/>
      <c r="X5" s="7"/>
      <c r="AH5" s="12"/>
    </row>
    <row r="6">
      <c r="A6" s="7" t="s">
        <v>37</v>
      </c>
      <c r="B6" s="7" t="s">
        <v>35</v>
      </c>
      <c r="C6" s="8">
        <v>4.99</v>
      </c>
      <c r="D6" s="7"/>
      <c r="E6" s="9"/>
      <c r="F6" s="13"/>
      <c r="G6" s="9"/>
      <c r="I6" s="9"/>
      <c r="L6" s="7"/>
      <c r="M6" s="9"/>
      <c r="R6" s="11">
        <f>(3540000*5)/1000000</f>
        <v>17.7</v>
      </c>
      <c r="S6" s="9">
        <f t="shared" ref="S6:S8" si="4">$C6/R6</f>
        <v>0.281920904</v>
      </c>
      <c r="T6" s="14">
        <f>(3200000*5)/1000000</f>
        <v>16</v>
      </c>
      <c r="U6" s="9">
        <f t="shared" ref="U6:U8" si="5">$C6/T6</f>
        <v>0.311875</v>
      </c>
      <c r="V6" s="14">
        <f>(2400000*2)/1000000</f>
        <v>4.8</v>
      </c>
      <c r="W6" s="9">
        <f t="shared" ref="W6:W8" si="6">$C6/V6</f>
        <v>1.039583333</v>
      </c>
      <c r="X6" s="7"/>
      <c r="Y6" s="9"/>
      <c r="AH6" s="12"/>
    </row>
    <row r="7">
      <c r="A7" s="7" t="s">
        <v>38</v>
      </c>
      <c r="B7" s="7" t="s">
        <v>35</v>
      </c>
      <c r="C7" s="8">
        <v>4.99</v>
      </c>
      <c r="D7" s="7"/>
      <c r="E7" s="9"/>
      <c r="F7" s="13"/>
      <c r="G7" s="9"/>
      <c r="I7" s="9"/>
      <c r="L7" s="7"/>
      <c r="M7" s="9"/>
      <c r="R7" s="11">
        <f>(3540000*2)/1000000</f>
        <v>7.08</v>
      </c>
      <c r="S7" s="9">
        <f t="shared" si="4"/>
        <v>0.7048022599</v>
      </c>
      <c r="T7" s="14">
        <f>(3200000*2)/1000000</f>
        <v>6.4</v>
      </c>
      <c r="U7" s="9">
        <f t="shared" si="5"/>
        <v>0.7796875</v>
      </c>
      <c r="V7" s="14">
        <f>(1900000*2)/1000000</f>
        <v>3.8</v>
      </c>
      <c r="W7" s="9">
        <f t="shared" si="6"/>
        <v>1.313157895</v>
      </c>
      <c r="X7" s="7"/>
      <c r="Y7" s="9"/>
      <c r="AH7" s="12"/>
    </row>
    <row r="8">
      <c r="A8" s="7" t="s">
        <v>39</v>
      </c>
      <c r="B8" s="7" t="s">
        <v>35</v>
      </c>
      <c r="C8" s="8">
        <v>4.99</v>
      </c>
      <c r="D8" s="7"/>
      <c r="E8" s="9"/>
      <c r="F8" s="13"/>
      <c r="G8" s="9"/>
      <c r="I8" s="9"/>
      <c r="L8" s="7"/>
      <c r="M8" s="9"/>
      <c r="R8" s="11">
        <f>(3540000*1)/1000000</f>
        <v>3.54</v>
      </c>
      <c r="S8" s="9">
        <f t="shared" si="4"/>
        <v>1.40960452</v>
      </c>
      <c r="T8" s="11">
        <f>(3200000*1)/1000000</f>
        <v>3.2</v>
      </c>
      <c r="U8" s="9">
        <f t="shared" si="5"/>
        <v>1.559375</v>
      </c>
      <c r="V8" s="14">
        <f>(1900000*1)/1000000</f>
        <v>1.9</v>
      </c>
      <c r="W8" s="9">
        <f t="shared" si="6"/>
        <v>2.626315789</v>
      </c>
      <c r="X8" s="7"/>
      <c r="Y8" s="9"/>
      <c r="AF8" s="15">
        <f>200*5/60</f>
        <v>16.66666667</v>
      </c>
      <c r="AG8" s="9">
        <f>$C8/AF8</f>
        <v>0.2994</v>
      </c>
      <c r="AH8" s="12"/>
    </row>
    <row r="9">
      <c r="A9" s="7" t="s">
        <v>40</v>
      </c>
      <c r="B9" s="7" t="s">
        <v>41</v>
      </c>
      <c r="C9" s="8">
        <v>0.99</v>
      </c>
      <c r="D9" s="7">
        <v>2.0</v>
      </c>
      <c r="E9" s="9">
        <f t="shared" ref="E9:E12" si="7">$C9/D9</f>
        <v>0.495</v>
      </c>
      <c r="F9" s="13">
        <f>(455400*5)/1000000</f>
        <v>2.277</v>
      </c>
      <c r="G9" s="9">
        <f t="shared" ref="G9:G12" si="8">$C9/F9</f>
        <v>0.4347826087</v>
      </c>
      <c r="I9" s="9"/>
      <c r="L9" s="7">
        <v>1.0</v>
      </c>
      <c r="M9" s="9">
        <f t="shared" ref="M9:M12" si="9">$C9/L9</f>
        <v>0.99</v>
      </c>
      <c r="R9" s="11"/>
      <c r="S9" s="9"/>
      <c r="U9" s="9"/>
      <c r="W9" s="9"/>
      <c r="X9" s="7"/>
      <c r="Y9" s="9"/>
      <c r="AH9" s="12"/>
    </row>
    <row r="10">
      <c r="A10" s="7" t="s">
        <v>40</v>
      </c>
      <c r="B10" s="7" t="s">
        <v>41</v>
      </c>
      <c r="C10" s="8">
        <v>1.99</v>
      </c>
      <c r="D10" s="7">
        <v>3.0</v>
      </c>
      <c r="E10" s="9">
        <f t="shared" si="7"/>
        <v>0.6633333333</v>
      </c>
      <c r="F10" s="13">
        <f>(455400*15)/1000000</f>
        <v>6.831</v>
      </c>
      <c r="G10" s="9">
        <f t="shared" si="8"/>
        <v>0.291318987</v>
      </c>
      <c r="I10" s="9"/>
      <c r="L10" s="7">
        <v>3.0</v>
      </c>
      <c r="M10" s="9">
        <f t="shared" si="9"/>
        <v>0.6633333333</v>
      </c>
      <c r="R10" s="11"/>
      <c r="X10" s="7"/>
      <c r="AH10" s="12"/>
    </row>
    <row r="11">
      <c r="A11" s="7" t="s">
        <v>40</v>
      </c>
      <c r="B11" s="7" t="s">
        <v>41</v>
      </c>
      <c r="C11" s="8">
        <v>3.99</v>
      </c>
      <c r="D11" s="7">
        <v>6.0</v>
      </c>
      <c r="E11" s="9">
        <f t="shared" si="7"/>
        <v>0.665</v>
      </c>
      <c r="F11" s="13">
        <f>(455400*21)/1000000</f>
        <v>9.5634</v>
      </c>
      <c r="G11" s="9">
        <f t="shared" si="8"/>
        <v>0.4172156346</v>
      </c>
      <c r="I11" s="9"/>
      <c r="L11" s="7">
        <v>6.0</v>
      </c>
      <c r="M11" s="9">
        <f t="shared" si="9"/>
        <v>0.665</v>
      </c>
      <c r="R11" s="11"/>
      <c r="X11" s="7"/>
      <c r="AH11" s="12"/>
    </row>
    <row r="12">
      <c r="A12" s="7" t="s">
        <v>42</v>
      </c>
      <c r="B12" s="7" t="s">
        <v>41</v>
      </c>
      <c r="C12" s="8">
        <v>4.99</v>
      </c>
      <c r="D12" s="7">
        <v>10.0</v>
      </c>
      <c r="E12" s="9">
        <f t="shared" si="7"/>
        <v>0.499</v>
      </c>
      <c r="F12" s="13">
        <f>(455400*41)/1000000</f>
        <v>18.6714</v>
      </c>
      <c r="G12" s="9">
        <f t="shared" si="8"/>
        <v>0.2672536607</v>
      </c>
      <c r="I12" s="9"/>
      <c r="L12" s="7">
        <v>12.0</v>
      </c>
      <c r="M12" s="9">
        <f t="shared" si="9"/>
        <v>0.4158333333</v>
      </c>
      <c r="R12" s="11"/>
      <c r="X12" s="7"/>
      <c r="AH12" s="12"/>
    </row>
    <row r="13">
      <c r="A13" s="7" t="s">
        <v>43</v>
      </c>
      <c r="B13" s="7" t="s">
        <v>44</v>
      </c>
      <c r="C13" s="8">
        <v>4.99</v>
      </c>
      <c r="F13" s="13"/>
      <c r="G13" s="9"/>
      <c r="I13" s="9"/>
      <c r="N13" s="7">
        <f>1000/100</f>
        <v>10</v>
      </c>
      <c r="O13" s="9">
        <f>$C13/N13</f>
        <v>0.499</v>
      </c>
      <c r="R13" s="11"/>
      <c r="X13" s="7"/>
      <c r="AH13" s="12"/>
    </row>
    <row r="14">
      <c r="A14" s="7" t="s">
        <v>15</v>
      </c>
      <c r="B14" s="7" t="s">
        <v>44</v>
      </c>
      <c r="C14" s="8">
        <v>4.99</v>
      </c>
      <c r="F14" s="13"/>
      <c r="G14" s="9"/>
      <c r="I14" s="9"/>
      <c r="P14" s="7">
        <v>50.0</v>
      </c>
      <c r="Q14" s="9">
        <f>$C14/P14</f>
        <v>0.0998</v>
      </c>
      <c r="R14" s="16">
        <v>3.1</v>
      </c>
      <c r="S14" s="9">
        <f>$C14/R14</f>
        <v>1.609677419</v>
      </c>
      <c r="T14" s="7">
        <v>3.1</v>
      </c>
      <c r="U14" s="9">
        <f>$C14/T14</f>
        <v>1.609677419</v>
      </c>
      <c r="V14" s="7">
        <v>1.8</v>
      </c>
      <c r="W14" s="9">
        <f>$C14/V14</f>
        <v>2.772222222</v>
      </c>
      <c r="X14" s="7"/>
      <c r="Y14" s="9"/>
      <c r="AH14" s="12"/>
    </row>
    <row r="15">
      <c r="A15" s="7" t="s">
        <v>45</v>
      </c>
      <c r="B15" s="7" t="s">
        <v>44</v>
      </c>
      <c r="C15" s="8">
        <v>4.99</v>
      </c>
      <c r="F15" s="13"/>
      <c r="G15" s="9"/>
      <c r="I15" s="9"/>
      <c r="P15" s="7"/>
      <c r="Q15" s="9"/>
      <c r="R15" s="16"/>
      <c r="S15" s="9"/>
      <c r="T15" s="7"/>
      <c r="U15" s="9"/>
      <c r="V15" s="7"/>
      <c r="W15" s="9"/>
      <c r="X15" s="7">
        <f>3*(1*3*3)</f>
        <v>27</v>
      </c>
      <c r="Y15" s="9">
        <f>C15/X15</f>
        <v>0.1848148148</v>
      </c>
      <c r="AH15" s="12"/>
    </row>
    <row r="16">
      <c r="A16" s="7" t="s">
        <v>25</v>
      </c>
      <c r="B16" s="7" t="s">
        <v>44</v>
      </c>
      <c r="C16" s="8">
        <v>4.99</v>
      </c>
      <c r="F16" s="13"/>
      <c r="G16" s="9"/>
      <c r="I16" s="9"/>
      <c r="R16" s="11"/>
      <c r="X16" s="7"/>
      <c r="Z16" s="7">
        <v>20.0</v>
      </c>
      <c r="AA16" s="9">
        <f>$C16/Z16</f>
        <v>0.2495</v>
      </c>
      <c r="AB16" s="9"/>
      <c r="AC16" s="9"/>
      <c r="AH16" s="12"/>
    </row>
    <row r="17">
      <c r="A17" s="7" t="s">
        <v>46</v>
      </c>
      <c r="B17" s="7" t="s">
        <v>44</v>
      </c>
      <c r="C17" s="8">
        <v>4.99</v>
      </c>
      <c r="F17" s="13"/>
      <c r="G17" s="9"/>
      <c r="I17" s="9"/>
      <c r="R17" s="11"/>
      <c r="X17" s="7"/>
      <c r="AD17" s="7">
        <v>76.0</v>
      </c>
      <c r="AE17" s="9">
        <f>$C17/AD17</f>
        <v>0.06565789474</v>
      </c>
      <c r="AH17" s="12"/>
    </row>
    <row r="18">
      <c r="A18" s="7" t="s">
        <v>47</v>
      </c>
      <c r="B18" s="7" t="s">
        <v>44</v>
      </c>
      <c r="C18" s="8">
        <v>4.99</v>
      </c>
      <c r="F18" s="13"/>
      <c r="G18" s="9"/>
      <c r="I18" s="9"/>
      <c r="R18" s="11"/>
      <c r="X18" s="7"/>
      <c r="AF18" s="14">
        <f>180*5/60</f>
        <v>15</v>
      </c>
      <c r="AG18" s="9">
        <f>$C18/AF18</f>
        <v>0.3326666667</v>
      </c>
      <c r="AH18" s="12"/>
      <c r="AI18" s="9"/>
    </row>
    <row r="19">
      <c r="A19" s="7" t="s">
        <v>48</v>
      </c>
      <c r="B19" s="7" t="s">
        <v>44</v>
      </c>
      <c r="C19" s="8">
        <v>4.99</v>
      </c>
      <c r="F19" s="13"/>
      <c r="G19" s="9"/>
      <c r="H19" s="7">
        <f>1200/1000</f>
        <v>1.2</v>
      </c>
      <c r="I19" s="9">
        <f>$C19/H19</f>
        <v>4.158333333</v>
      </c>
      <c r="L19" s="7">
        <v>5.0</v>
      </c>
      <c r="M19" s="9">
        <f>$C19/L19</f>
        <v>0.998</v>
      </c>
      <c r="N19" s="7">
        <f>1000/100</f>
        <v>10</v>
      </c>
      <c r="O19" s="9">
        <f>$C19/N19</f>
        <v>0.499</v>
      </c>
      <c r="R19" s="11"/>
      <c r="X19" s="7"/>
      <c r="AH19" s="12"/>
    </row>
    <row r="20">
      <c r="A20" s="7" t="s">
        <v>49</v>
      </c>
      <c r="B20" s="7" t="s">
        <v>44</v>
      </c>
      <c r="C20" s="8">
        <v>4.99</v>
      </c>
      <c r="F20" s="13"/>
      <c r="G20" s="9"/>
      <c r="I20" s="9"/>
      <c r="R20" s="11">
        <f>(3200000*8)/1000000</f>
        <v>25.6</v>
      </c>
      <c r="S20" s="9">
        <f t="shared" ref="S20:S22" si="10">$C20/R20</f>
        <v>0.194921875</v>
      </c>
      <c r="T20" s="14">
        <f>(3200000*8)/1000000</f>
        <v>25.6</v>
      </c>
      <c r="U20" s="9">
        <f t="shared" ref="U20:U22" si="11">$C20/T20</f>
        <v>0.194921875</v>
      </c>
      <c r="V20" s="14">
        <f>(2400000*8)/1000000</f>
        <v>19.2</v>
      </c>
      <c r="W20" s="9">
        <f t="shared" ref="W20:W22" si="12">$C20/V20</f>
        <v>0.2598958333</v>
      </c>
      <c r="X20" s="7"/>
      <c r="Y20" s="9"/>
      <c r="AH20" s="12"/>
    </row>
    <row r="21">
      <c r="A21" s="7" t="s">
        <v>15</v>
      </c>
      <c r="B21" s="7" t="s">
        <v>50</v>
      </c>
      <c r="C21" s="8">
        <v>99.99</v>
      </c>
      <c r="F21" s="13"/>
      <c r="G21" s="9"/>
      <c r="I21" s="9"/>
      <c r="P21" s="7">
        <v>1000.0</v>
      </c>
      <c r="Q21" s="9">
        <f>$C21/P21</f>
        <v>0.09999</v>
      </c>
      <c r="R21" s="11">
        <f>(3100000*20)/1000000</f>
        <v>62</v>
      </c>
      <c r="S21" s="9">
        <f t="shared" si="10"/>
        <v>1.612741935</v>
      </c>
      <c r="T21" s="14">
        <f>(3100000*20)/1000000</f>
        <v>62</v>
      </c>
      <c r="U21" s="9">
        <f t="shared" si="11"/>
        <v>1.612741935</v>
      </c>
      <c r="V21" s="14">
        <f>(1800000*80)/1000000</f>
        <v>144</v>
      </c>
      <c r="W21" s="9">
        <f t="shared" si="12"/>
        <v>0.694375</v>
      </c>
      <c r="X21" s="7"/>
      <c r="Y21" s="9"/>
      <c r="AF21" s="14">
        <f>1200*5/60</f>
        <v>100</v>
      </c>
      <c r="AG21" s="9">
        <f t="shared" ref="AG21:AG23" si="13">$C21/AF21</f>
        <v>0.9999</v>
      </c>
      <c r="AH21" s="12"/>
      <c r="AI21" s="9"/>
    </row>
    <row r="22">
      <c r="A22" s="7" t="s">
        <v>51</v>
      </c>
      <c r="B22" s="7" t="s">
        <v>50</v>
      </c>
      <c r="C22" s="8">
        <v>19.99</v>
      </c>
      <c r="F22" s="13"/>
      <c r="G22" s="9"/>
      <c r="I22" s="9"/>
      <c r="R22" s="11">
        <f>(3100000*12)/1000000</f>
        <v>37.2</v>
      </c>
      <c r="S22" s="9">
        <f t="shared" si="10"/>
        <v>0.5373655914</v>
      </c>
      <c r="T22" s="14">
        <f>(3100000*12)/1000000</f>
        <v>37.2</v>
      </c>
      <c r="U22" s="9">
        <f t="shared" si="11"/>
        <v>0.5373655914</v>
      </c>
      <c r="V22" s="14">
        <f>(1800000*12)/1000000</f>
        <v>21.6</v>
      </c>
      <c r="W22" s="9">
        <f t="shared" si="12"/>
        <v>0.925462963</v>
      </c>
      <c r="X22" s="7"/>
      <c r="Y22" s="9"/>
      <c r="AF22" s="14">
        <f>180*5/60</f>
        <v>15</v>
      </c>
      <c r="AG22" s="9">
        <f t="shared" si="13"/>
        <v>1.332666667</v>
      </c>
      <c r="AH22" s="12"/>
      <c r="AI22" s="9"/>
    </row>
    <row r="23">
      <c r="A23" s="7" t="s">
        <v>52</v>
      </c>
      <c r="B23" s="7" t="s">
        <v>50</v>
      </c>
      <c r="C23" s="8">
        <v>9.99</v>
      </c>
      <c r="F23" s="13"/>
      <c r="G23" s="9"/>
      <c r="I23" s="9"/>
      <c r="R23" s="11"/>
      <c r="X23" s="7"/>
      <c r="AF23" s="15">
        <f>200*5/60</f>
        <v>16.66666667</v>
      </c>
      <c r="AG23" s="9">
        <f t="shared" si="13"/>
        <v>0.5994</v>
      </c>
      <c r="AH23" s="12"/>
      <c r="AI23" s="9"/>
    </row>
    <row r="24">
      <c r="A24" s="7" t="s">
        <v>53</v>
      </c>
      <c r="B24" s="7" t="s">
        <v>50</v>
      </c>
      <c r="C24" s="8">
        <v>99.99</v>
      </c>
      <c r="F24" s="13">
        <f>(455400*40)/1000000</f>
        <v>18.216</v>
      </c>
      <c r="G24" s="9">
        <f>$C24/F24</f>
        <v>5.489130435</v>
      </c>
      <c r="H24" s="7">
        <f>25000/1000</f>
        <v>25</v>
      </c>
      <c r="I24" s="9">
        <f>$C24/H24</f>
        <v>3.9996</v>
      </c>
      <c r="N24" s="7">
        <f>25000/100</f>
        <v>250</v>
      </c>
      <c r="O24" s="9">
        <f>$C24/N24</f>
        <v>0.39996</v>
      </c>
      <c r="R24" s="11"/>
      <c r="X24" s="7"/>
      <c r="AH24" s="12"/>
    </row>
    <row r="25">
      <c r="A25" s="7" t="s">
        <v>45</v>
      </c>
      <c r="B25" s="7" t="s">
        <v>50</v>
      </c>
      <c r="C25" s="8">
        <v>49.99</v>
      </c>
      <c r="F25" s="13"/>
      <c r="G25" s="9"/>
      <c r="H25" s="7"/>
      <c r="I25" s="9"/>
      <c r="N25" s="7"/>
      <c r="O25" s="9"/>
      <c r="R25" s="11"/>
      <c r="X25" s="17">
        <f>3*(1*3*3)+2*(1*3*3*3*3)</f>
        <v>189</v>
      </c>
      <c r="Y25" s="9">
        <f>C25/X25</f>
        <v>0.2644973545</v>
      </c>
      <c r="AH25" s="12"/>
    </row>
    <row r="26">
      <c r="A26" s="7" t="s">
        <v>25</v>
      </c>
      <c r="B26" s="7" t="s">
        <v>50</v>
      </c>
      <c r="C26" s="8">
        <v>49.99</v>
      </c>
      <c r="F26" s="13"/>
      <c r="G26" s="9"/>
      <c r="I26" s="9"/>
      <c r="R26" s="11"/>
      <c r="X26" s="7"/>
      <c r="Z26" s="7">
        <v>150.0</v>
      </c>
      <c r="AA26" s="9">
        <f>$C26/Z26</f>
        <v>0.3332666667</v>
      </c>
      <c r="AB26" s="14">
        <f>(10000*40)/1000</f>
        <v>400</v>
      </c>
      <c r="AC26" s="9">
        <f>$C26/AB26</f>
        <v>0.124975</v>
      </c>
      <c r="AH26" s="12"/>
    </row>
    <row r="27">
      <c r="A27" s="7" t="s">
        <v>54</v>
      </c>
      <c r="B27" s="7" t="s">
        <v>50</v>
      </c>
      <c r="C27" s="8">
        <v>99.99</v>
      </c>
      <c r="F27" s="13"/>
      <c r="G27" s="9"/>
      <c r="I27" s="9"/>
      <c r="R27" s="11"/>
      <c r="X27" s="7"/>
      <c r="AD27" s="7">
        <v>1100.0</v>
      </c>
      <c r="AE27" s="9">
        <f>$C27/AD27</f>
        <v>0.0909</v>
      </c>
      <c r="AH27" s="12"/>
    </row>
    <row r="28">
      <c r="A28" s="7" t="s">
        <v>55</v>
      </c>
      <c r="B28" s="7" t="s">
        <v>50</v>
      </c>
      <c r="C28" s="8">
        <v>49.99</v>
      </c>
      <c r="F28" s="13"/>
      <c r="G28" s="9"/>
      <c r="I28" s="9"/>
      <c r="R28" s="11"/>
      <c r="V28" s="7">
        <v>0.6</v>
      </c>
      <c r="W28" s="9">
        <f>$C28/V28</f>
        <v>83.31666667</v>
      </c>
      <c r="X28" s="7"/>
      <c r="Y28" s="9"/>
      <c r="AF28" s="15">
        <f>600*5/60</f>
        <v>50</v>
      </c>
      <c r="AG28" s="9">
        <f>$C28/AF28</f>
        <v>0.9998</v>
      </c>
      <c r="AH28" s="18">
        <v>750.0</v>
      </c>
      <c r="AI28" s="9">
        <f>$C28/AH28</f>
        <v>0.06665333333</v>
      </c>
    </row>
    <row r="29">
      <c r="A29" s="7" t="s">
        <v>56</v>
      </c>
      <c r="B29" s="7" t="s">
        <v>50</v>
      </c>
      <c r="C29" s="8">
        <v>99.99</v>
      </c>
      <c r="D29" s="7">
        <v>75.0</v>
      </c>
      <c r="E29" s="9">
        <f>$C29/D29</f>
        <v>1.3332</v>
      </c>
      <c r="F29" s="13"/>
      <c r="G29" s="9"/>
      <c r="I29" s="9"/>
      <c r="R29" s="11"/>
      <c r="X29" s="7"/>
      <c r="AH29" s="12"/>
    </row>
    <row r="30">
      <c r="A30" s="7" t="s">
        <v>57</v>
      </c>
      <c r="B30" s="7" t="s">
        <v>58</v>
      </c>
      <c r="C30" s="8">
        <v>4.99</v>
      </c>
      <c r="F30" s="13"/>
      <c r="G30" s="9"/>
      <c r="I30" s="9"/>
      <c r="R30" s="11">
        <f>(3100000*2)/1000000</f>
        <v>6.2</v>
      </c>
      <c r="S30" s="9">
        <f>$C30/R30</f>
        <v>0.8048387097</v>
      </c>
      <c r="T30" s="14">
        <f>(3100000*4)/1000000</f>
        <v>12.4</v>
      </c>
      <c r="U30" s="9">
        <f>$C30/T30</f>
        <v>0.4024193548</v>
      </c>
      <c r="V30" s="14">
        <f>(1800000*3)/1000000</f>
        <v>5.4</v>
      </c>
      <c r="W30" s="9">
        <f>$C30/V30</f>
        <v>0.9240740741</v>
      </c>
      <c r="X30" s="7"/>
      <c r="Y30" s="9"/>
      <c r="AF30" s="15">
        <f>60*5/60</f>
        <v>5</v>
      </c>
      <c r="AG30" s="9">
        <f>$C30/AF30</f>
        <v>0.998</v>
      </c>
      <c r="AH30" s="12"/>
    </row>
    <row r="31">
      <c r="A31" s="7" t="s">
        <v>25</v>
      </c>
      <c r="B31" s="7" t="s">
        <v>58</v>
      </c>
      <c r="C31" s="8">
        <v>4.99</v>
      </c>
      <c r="F31" s="13"/>
      <c r="G31" s="9"/>
      <c r="I31" s="9"/>
      <c r="R31" s="11"/>
      <c r="X31" s="7"/>
      <c r="Z31" s="7">
        <v>10.0</v>
      </c>
      <c r="AA31" s="9">
        <f>$C31/Z31</f>
        <v>0.499</v>
      </c>
      <c r="AB31" s="7">
        <v>30.0</v>
      </c>
      <c r="AC31" s="9">
        <f>$C31/AB31</f>
        <v>0.1663333333</v>
      </c>
      <c r="AH31" s="12"/>
    </row>
    <row r="32">
      <c r="A32" s="7" t="s">
        <v>59</v>
      </c>
      <c r="B32" s="7" t="s">
        <v>58</v>
      </c>
      <c r="C32" s="8">
        <v>4.99</v>
      </c>
      <c r="F32" s="13">
        <f>(455400*4)/1000000</f>
        <v>1.8216</v>
      </c>
      <c r="G32" s="9">
        <f>$C32/F32</f>
        <v>2.739350022</v>
      </c>
      <c r="H32" s="7">
        <f>750/1000</f>
        <v>0.75</v>
      </c>
      <c r="I32" s="9">
        <f>$C32/H32</f>
        <v>6.653333333</v>
      </c>
      <c r="L32" s="7">
        <v>5.0</v>
      </c>
      <c r="M32" s="9">
        <f>$C32/L32</f>
        <v>0.998</v>
      </c>
      <c r="R32" s="11"/>
      <c r="X32" s="7"/>
      <c r="AH32" s="12"/>
    </row>
    <row r="33">
      <c r="A33" s="7" t="s">
        <v>60</v>
      </c>
      <c r="B33" s="7" t="s">
        <v>58</v>
      </c>
      <c r="C33" s="8">
        <v>4.99</v>
      </c>
      <c r="F33" s="13"/>
      <c r="G33" s="9"/>
      <c r="I33" s="9"/>
      <c r="R33" s="11">
        <f>(3100000*1)/1000000</f>
        <v>3.1</v>
      </c>
      <c r="S33" s="9">
        <f>$C33/R33</f>
        <v>1.609677419</v>
      </c>
      <c r="T33" s="14">
        <f>(3100000*1)/1000000</f>
        <v>3.1</v>
      </c>
      <c r="U33" s="9">
        <f>$C33/T33</f>
        <v>1.609677419</v>
      </c>
      <c r="V33" s="14">
        <f>(1800000*4)/1000000</f>
        <v>7.2</v>
      </c>
      <c r="W33" s="9">
        <f>$C33/V33</f>
        <v>0.6930555556</v>
      </c>
      <c r="X33" s="7"/>
      <c r="Y33" s="9"/>
      <c r="AF33" s="15">
        <f>60*5/60</f>
        <v>5</v>
      </c>
      <c r="AG33" s="9">
        <f>$C33/AF33</f>
        <v>0.998</v>
      </c>
      <c r="AH33" s="12"/>
    </row>
    <row r="34">
      <c r="A34" s="7" t="s">
        <v>46</v>
      </c>
      <c r="B34" s="7" t="s">
        <v>58</v>
      </c>
      <c r="C34" s="8">
        <v>99.99</v>
      </c>
      <c r="F34" s="13"/>
      <c r="G34" s="9"/>
      <c r="I34" s="9"/>
      <c r="R34" s="11"/>
      <c r="X34" s="7"/>
      <c r="AD34" s="7">
        <v>900.0</v>
      </c>
      <c r="AE34" s="9">
        <f>$C34/AD34</f>
        <v>0.1111</v>
      </c>
      <c r="AH34" s="12"/>
    </row>
    <row r="35">
      <c r="A35" s="7" t="s">
        <v>61</v>
      </c>
      <c r="B35" s="7" t="s">
        <v>58</v>
      </c>
      <c r="C35" s="8">
        <v>4.99</v>
      </c>
      <c r="F35" s="13"/>
      <c r="G35" s="9"/>
      <c r="I35" s="9"/>
      <c r="N35" s="14">
        <f>1000/100</f>
        <v>10</v>
      </c>
      <c r="O35" s="9">
        <f>$C35/N35</f>
        <v>0.499</v>
      </c>
      <c r="R35" s="11"/>
      <c r="V35" s="11">
        <f>(622000*1)/1000000</f>
        <v>0.622</v>
      </c>
      <c r="W35" s="9">
        <f t="shared" ref="W35:W36" si="14">$C35/V35</f>
        <v>8.022508039</v>
      </c>
      <c r="X35" s="7"/>
      <c r="Y35" s="9"/>
      <c r="AH35" s="12">
        <f>(30/4)</f>
        <v>7.5</v>
      </c>
      <c r="AI35" s="9">
        <f>$C35/AH35</f>
        <v>0.6653333333</v>
      </c>
    </row>
    <row r="36">
      <c r="A36" s="7" t="s">
        <v>39</v>
      </c>
      <c r="B36" s="7" t="s">
        <v>58</v>
      </c>
      <c r="C36" s="8">
        <v>4.99</v>
      </c>
      <c r="F36" s="13"/>
      <c r="G36" s="9"/>
      <c r="I36" s="9"/>
      <c r="R36" s="11">
        <f>(3100000*2)/1000000</f>
        <v>6.2</v>
      </c>
      <c r="S36" s="9">
        <f>$C36/R36</f>
        <v>0.8048387097</v>
      </c>
      <c r="T36" s="14">
        <f>(3100000*2)/1000000</f>
        <v>6.2</v>
      </c>
      <c r="U36" s="9">
        <f>$C36/T36</f>
        <v>0.8048387097</v>
      </c>
      <c r="V36" s="14">
        <f>(1800000*2)/1000000</f>
        <v>3.6</v>
      </c>
      <c r="W36" s="9">
        <f t="shared" si="14"/>
        <v>1.386111111</v>
      </c>
      <c r="X36" s="7"/>
      <c r="Y36" s="9"/>
      <c r="AF36" s="15">
        <f>60*5/60</f>
        <v>5</v>
      </c>
      <c r="AG36" s="9">
        <f>$C36/AF36</f>
        <v>0.998</v>
      </c>
      <c r="AH36" s="12"/>
    </row>
    <row r="37">
      <c r="A37" s="7" t="s">
        <v>62</v>
      </c>
      <c r="B37" s="7" t="s">
        <v>58</v>
      </c>
      <c r="C37" s="8">
        <v>4.99</v>
      </c>
      <c r="F37" s="13"/>
      <c r="G37" s="9"/>
      <c r="I37" s="9"/>
      <c r="J37" s="7">
        <v>10.0</v>
      </c>
      <c r="K37" s="9">
        <f>$C37/J37</f>
        <v>0.499</v>
      </c>
      <c r="R37" s="11"/>
      <c r="X37" s="7"/>
      <c r="AH37" s="12"/>
    </row>
    <row r="38">
      <c r="A38" s="7" t="s">
        <v>63</v>
      </c>
      <c r="B38" s="7" t="s">
        <v>64</v>
      </c>
      <c r="C38" s="8">
        <v>24.99</v>
      </c>
      <c r="F38" s="13"/>
      <c r="G38" s="9"/>
      <c r="I38" s="9"/>
      <c r="L38" s="7">
        <v>60.0</v>
      </c>
      <c r="M38" s="9">
        <f>$C38/L38</f>
        <v>0.4165</v>
      </c>
      <c r="R38" s="11"/>
      <c r="X38" s="7"/>
      <c r="AF38" s="15">
        <f>60*5*30/60</f>
        <v>150</v>
      </c>
      <c r="AG38" s="9">
        <f>$C38/AF38</f>
        <v>0.1666</v>
      </c>
      <c r="AH38" s="12">
        <f>(200/4/4)*30</f>
        <v>375</v>
      </c>
      <c r="AI38" s="9">
        <f>$C38/AH38</f>
        <v>0.06664</v>
      </c>
    </row>
    <row r="39">
      <c r="A39" s="7" t="s">
        <v>1</v>
      </c>
      <c r="B39" s="7" t="s">
        <v>65</v>
      </c>
      <c r="C39" s="19"/>
      <c r="F39" s="13">
        <f t="shared" ref="F39:F40" si="15">(4000000*1)/1000000</f>
        <v>4</v>
      </c>
      <c r="G39" s="9">
        <f>40/F39</f>
        <v>10</v>
      </c>
      <c r="H39" s="7">
        <v>1.0</v>
      </c>
      <c r="I39" s="9">
        <f>40/H39</f>
        <v>40</v>
      </c>
      <c r="N39" s="7">
        <v>1.0</v>
      </c>
      <c r="O39" s="9">
        <f>40/N39</f>
        <v>40</v>
      </c>
      <c r="R39" s="11">
        <f>136800/1000000</f>
        <v>0.1368</v>
      </c>
      <c r="S39" s="9">
        <f>0.4/R39</f>
        <v>2.923976608</v>
      </c>
      <c r="T39" s="11">
        <f>136800/1000000</f>
        <v>0.1368</v>
      </c>
      <c r="U39" s="9">
        <f>0.4/T39</f>
        <v>2.923976608</v>
      </c>
      <c r="V39" s="11">
        <f>136800/1000000</f>
        <v>0.1368</v>
      </c>
      <c r="W39" s="9">
        <f>0.4/V39</f>
        <v>2.923976608</v>
      </c>
      <c r="X39" s="7"/>
      <c r="Y39" s="9"/>
      <c r="Z39" s="7">
        <v>1.0</v>
      </c>
      <c r="AA39" s="9">
        <f>4/Z39</f>
        <v>4</v>
      </c>
      <c r="AD39" s="7">
        <v>1.0</v>
      </c>
      <c r="AE39" s="9">
        <f>1/AD39</f>
        <v>1</v>
      </c>
      <c r="AF39" s="20">
        <v>1.0</v>
      </c>
      <c r="AG39" s="9">
        <f>0.72/AF39</f>
        <v>0.72</v>
      </c>
      <c r="AH39" s="18">
        <v>1.0</v>
      </c>
      <c r="AI39" s="8">
        <v>0.62</v>
      </c>
    </row>
    <row r="40">
      <c r="A40" s="7" t="s">
        <v>66</v>
      </c>
      <c r="B40" s="7" t="s">
        <v>67</v>
      </c>
      <c r="C40" s="8"/>
      <c r="D40" s="7">
        <v>1.0</v>
      </c>
      <c r="E40" s="9">
        <f>1/D40</f>
        <v>1</v>
      </c>
      <c r="F40" s="13">
        <f t="shared" si="15"/>
        <v>4</v>
      </c>
      <c r="G40" s="9">
        <f>0.6/F40</f>
        <v>0.15</v>
      </c>
      <c r="H40" s="7">
        <v>1.0</v>
      </c>
      <c r="I40" s="9">
        <f>1.5/H40</f>
        <v>1.5</v>
      </c>
      <c r="N40" s="14">
        <f>10000/100</f>
        <v>100</v>
      </c>
      <c r="O40" s="9">
        <f>25/N40</f>
        <v>0.25</v>
      </c>
      <c r="P40" s="7">
        <v>100.0</v>
      </c>
      <c r="Q40" s="9">
        <f>5/P40</f>
        <v>0.05</v>
      </c>
      <c r="R40" s="16">
        <v>1.0</v>
      </c>
      <c r="S40" s="9">
        <f>0.2/R40</f>
        <v>0.2</v>
      </c>
      <c r="T40" s="7">
        <v>1.0</v>
      </c>
      <c r="U40" s="9">
        <f>0.2/T40</f>
        <v>0.2</v>
      </c>
      <c r="V40" s="7">
        <v>2.4</v>
      </c>
      <c r="W40" s="9">
        <f>0.5/V40</f>
        <v>0.2083333333</v>
      </c>
      <c r="X40" s="7"/>
      <c r="Y40" s="9"/>
      <c r="Z40" s="7">
        <v>200.0</v>
      </c>
      <c r="AA40" s="9">
        <f>400/Z40</f>
        <v>2</v>
      </c>
      <c r="AF40" s="7">
        <v>10.0</v>
      </c>
      <c r="AG40" s="9">
        <f>2.5/AF40</f>
        <v>0.25</v>
      </c>
      <c r="AH40" s="18">
        <v>100.0</v>
      </c>
      <c r="AI40" s="9">
        <f>7/AH40</f>
        <v>0.07</v>
      </c>
    </row>
    <row r="41">
      <c r="A41" s="7" t="s">
        <v>68</v>
      </c>
      <c r="B41" s="7" t="s">
        <v>69</v>
      </c>
      <c r="C41" s="8">
        <f>0.2*500</f>
        <v>100</v>
      </c>
      <c r="D41" s="7">
        <v>120.0</v>
      </c>
      <c r="E41" s="19">
        <f t="shared" ref="E41:E44" si="16">$C41/D41</f>
        <v>0.8333333333</v>
      </c>
      <c r="F41" s="13">
        <f>6.54*400</f>
        <v>2616</v>
      </c>
      <c r="G41" s="19">
        <f t="shared" ref="G41:G44" si="17">$C41/F41</f>
        <v>0.03822629969</v>
      </c>
      <c r="H41" s="7">
        <v>80.0</v>
      </c>
      <c r="I41" s="19">
        <f t="shared" ref="I41:I45" si="18">$C41/H41</f>
        <v>1.25</v>
      </c>
      <c r="P41" s="7">
        <v>2400.0</v>
      </c>
      <c r="Q41" s="19">
        <f t="shared" ref="Q41:Q43" si="19">$C41/P41</f>
        <v>0.04166666667</v>
      </c>
      <c r="R41" s="11"/>
      <c r="X41" s="7">
        <f>5*(1*3*3*3*3)</f>
        <v>405</v>
      </c>
      <c r="Y41" s="19">
        <f t="shared" ref="Y41:Y42" si="20">$C41/X41</f>
        <v>0.2469135802</v>
      </c>
      <c r="Z41" s="7">
        <v>500.0</v>
      </c>
      <c r="AA41" s="19">
        <f t="shared" ref="AA41:AA45" si="21">$C41/Z41</f>
        <v>0.2</v>
      </c>
      <c r="AB41" s="7">
        <v>3200.0</v>
      </c>
      <c r="AC41" s="19">
        <f t="shared" ref="AC41:AC43" si="22">$C41/AB41</f>
        <v>0.03125</v>
      </c>
      <c r="AD41" s="7">
        <f>130*10</f>
        <v>1300</v>
      </c>
      <c r="AE41" s="19">
        <f t="shared" ref="AE41:AE43" si="23">$C41/AD41</f>
        <v>0.07692307692</v>
      </c>
      <c r="AF41" s="7">
        <v>400.0</v>
      </c>
      <c r="AG41" s="19">
        <f t="shared" ref="AG41:AG45" si="24">$C41/AF41</f>
        <v>0.25</v>
      </c>
      <c r="AH41" s="12"/>
      <c r="AI41" s="19"/>
    </row>
    <row r="42">
      <c r="A42" s="7" t="s">
        <v>70</v>
      </c>
      <c r="B42" s="7" t="s">
        <v>69</v>
      </c>
      <c r="C42" s="8">
        <f>0.2*200</f>
        <v>40</v>
      </c>
      <c r="D42" s="7">
        <v>48.0</v>
      </c>
      <c r="E42" s="19">
        <f t="shared" si="16"/>
        <v>0.8333333333</v>
      </c>
      <c r="F42" s="13">
        <f>6.54*160</f>
        <v>1046.4</v>
      </c>
      <c r="G42" s="19">
        <f t="shared" si="17"/>
        <v>0.03822629969</v>
      </c>
      <c r="H42" s="7">
        <v>32.0</v>
      </c>
      <c r="I42" s="19">
        <f t="shared" si="18"/>
        <v>1.25</v>
      </c>
      <c r="P42" s="7">
        <v>960.0</v>
      </c>
      <c r="Q42" s="19">
        <f t="shared" si="19"/>
        <v>0.04166666667</v>
      </c>
      <c r="R42" s="11"/>
      <c r="X42" s="7">
        <f>2*(1*3*3*3*3)</f>
        <v>162</v>
      </c>
      <c r="Y42" s="19">
        <f t="shared" si="20"/>
        <v>0.2469135802</v>
      </c>
      <c r="Z42" s="7">
        <v>200.0</v>
      </c>
      <c r="AA42" s="19">
        <f t="shared" si="21"/>
        <v>0.2</v>
      </c>
      <c r="AB42" s="7">
        <v>1280.0</v>
      </c>
      <c r="AC42" s="19">
        <f t="shared" si="22"/>
        <v>0.03125</v>
      </c>
      <c r="AD42" s="7">
        <f>130*4</f>
        <v>520</v>
      </c>
      <c r="AE42" s="19">
        <f t="shared" si="23"/>
        <v>0.07692307692</v>
      </c>
      <c r="AF42" s="7">
        <f>(5*1920)/60</f>
        <v>160</v>
      </c>
      <c r="AG42" s="19">
        <f t="shared" si="24"/>
        <v>0.25</v>
      </c>
      <c r="AH42" s="12"/>
      <c r="AI42" s="19"/>
    </row>
    <row r="43">
      <c r="A43" s="21" t="s">
        <v>71</v>
      </c>
      <c r="B43" s="22" t="s">
        <v>69</v>
      </c>
      <c r="C43" s="23">
        <f>0.2*100</f>
        <v>20</v>
      </c>
      <c r="D43" s="24">
        <v>24.0</v>
      </c>
      <c r="E43" s="25">
        <f t="shared" si="16"/>
        <v>0.8333333333</v>
      </c>
      <c r="F43" s="26">
        <f>6.54*80</f>
        <v>523.2</v>
      </c>
      <c r="G43" s="27">
        <f t="shared" si="17"/>
        <v>0.03822629969</v>
      </c>
      <c r="H43" s="24">
        <v>16.0</v>
      </c>
      <c r="I43" s="27">
        <f t="shared" si="18"/>
        <v>1.25</v>
      </c>
      <c r="J43" s="22"/>
      <c r="K43" s="22"/>
      <c r="L43" s="22"/>
      <c r="M43" s="22"/>
      <c r="N43" s="22"/>
      <c r="O43" s="22"/>
      <c r="P43" s="24">
        <v>480.0</v>
      </c>
      <c r="Q43" s="27">
        <f t="shared" si="19"/>
        <v>0.04166666667</v>
      </c>
      <c r="R43" s="28"/>
      <c r="S43" s="22"/>
      <c r="T43" s="22"/>
      <c r="U43" s="22"/>
      <c r="V43" s="22"/>
      <c r="W43" s="22"/>
      <c r="X43" s="29"/>
      <c r="Y43" s="22"/>
      <c r="Z43" s="24">
        <v>100.0</v>
      </c>
      <c r="AA43" s="27">
        <f t="shared" si="21"/>
        <v>0.2</v>
      </c>
      <c r="AB43" s="24">
        <v>640.0</v>
      </c>
      <c r="AC43" s="27">
        <f t="shared" si="22"/>
        <v>0.03125</v>
      </c>
      <c r="AD43" s="7">
        <f>130*2</f>
        <v>260</v>
      </c>
      <c r="AE43" s="30">
        <f t="shared" si="23"/>
        <v>0.07692307692</v>
      </c>
      <c r="AF43" s="7">
        <f>(5*960)/60</f>
        <v>80</v>
      </c>
      <c r="AG43" s="31">
        <f t="shared" si="24"/>
        <v>0.25</v>
      </c>
      <c r="AH43" s="32"/>
      <c r="AI43" s="33"/>
    </row>
    <row r="44">
      <c r="A44" s="21" t="s">
        <v>72</v>
      </c>
      <c r="B44" s="22" t="s">
        <v>69</v>
      </c>
      <c r="C44" s="23">
        <f>0.2*40</f>
        <v>8</v>
      </c>
      <c r="D44" s="24">
        <v>10.0</v>
      </c>
      <c r="E44" s="25">
        <f t="shared" si="16"/>
        <v>0.8</v>
      </c>
      <c r="F44" s="26">
        <f>6.54*32</f>
        <v>209.28</v>
      </c>
      <c r="G44" s="27">
        <f t="shared" si="17"/>
        <v>0.03822629969</v>
      </c>
      <c r="H44" s="24">
        <v>6.4</v>
      </c>
      <c r="I44" s="27">
        <f t="shared" si="18"/>
        <v>1.25</v>
      </c>
      <c r="J44" s="22"/>
      <c r="K44" s="22"/>
      <c r="L44" s="22"/>
      <c r="M44" s="22"/>
      <c r="N44" s="22"/>
      <c r="O44" s="22"/>
      <c r="P44" s="34"/>
      <c r="Q44" s="34"/>
      <c r="R44" s="28"/>
      <c r="S44" s="22"/>
      <c r="T44" s="22"/>
      <c r="U44" s="22"/>
      <c r="V44" s="22"/>
      <c r="W44" s="22"/>
      <c r="X44" s="29"/>
      <c r="Y44" s="22"/>
      <c r="Z44" s="24">
        <v>40.0</v>
      </c>
      <c r="AA44" s="27">
        <f t="shared" si="21"/>
        <v>0.2</v>
      </c>
      <c r="AB44" s="34"/>
      <c r="AC44" s="22"/>
      <c r="AD44" s="22"/>
      <c r="AE44" s="22"/>
      <c r="AF44" s="20">
        <f>(5*400)/60</f>
        <v>33.33333333</v>
      </c>
      <c r="AG44" s="31">
        <f t="shared" si="24"/>
        <v>0.24</v>
      </c>
      <c r="AH44" s="32"/>
      <c r="AI44" s="33"/>
    </row>
    <row r="45">
      <c r="A45" s="21" t="s">
        <v>73</v>
      </c>
      <c r="B45" s="22" t="s">
        <v>69</v>
      </c>
      <c r="C45" s="23">
        <f>0.2*20</f>
        <v>4</v>
      </c>
      <c r="D45" s="34"/>
      <c r="E45" s="22"/>
      <c r="F45" s="22"/>
      <c r="G45" s="22"/>
      <c r="H45" s="24">
        <v>3.2</v>
      </c>
      <c r="I45" s="27">
        <f t="shared" si="18"/>
        <v>1.25</v>
      </c>
      <c r="J45" s="22"/>
      <c r="K45" s="22"/>
      <c r="L45" s="22"/>
      <c r="M45" s="22"/>
      <c r="N45" s="22"/>
      <c r="O45" s="22"/>
      <c r="P45" s="34"/>
      <c r="Q45" s="34"/>
      <c r="R45" s="28"/>
      <c r="S45" s="22"/>
      <c r="T45" s="22"/>
      <c r="U45" s="22"/>
      <c r="V45" s="22"/>
      <c r="W45" s="22"/>
      <c r="X45" s="29"/>
      <c r="Y45" s="22"/>
      <c r="Z45" s="24">
        <v>20.0</v>
      </c>
      <c r="AA45" s="27">
        <f t="shared" si="21"/>
        <v>0.2</v>
      </c>
      <c r="AB45" s="34"/>
      <c r="AC45" s="22"/>
      <c r="AD45" s="22"/>
      <c r="AE45" s="22"/>
      <c r="AF45" s="20">
        <f>(5*200)/60</f>
        <v>16.66666667</v>
      </c>
      <c r="AG45" s="31">
        <f t="shared" si="24"/>
        <v>0.24</v>
      </c>
      <c r="AH45" s="32"/>
      <c r="AI45" s="33"/>
    </row>
    <row r="46">
      <c r="C46" s="19"/>
      <c r="F46" s="13"/>
      <c r="G46" s="9"/>
      <c r="I46" s="9"/>
      <c r="R46" s="11"/>
      <c r="X46" s="7"/>
      <c r="AH46" s="12"/>
    </row>
    <row r="47">
      <c r="C47" s="19"/>
      <c r="F47" s="13"/>
      <c r="G47" s="9"/>
      <c r="I47" s="9"/>
      <c r="R47" s="11"/>
      <c r="X47" s="7"/>
      <c r="AH47" s="12"/>
    </row>
    <row r="48">
      <c r="C48" s="19"/>
      <c r="F48" s="13"/>
      <c r="G48" s="9"/>
      <c r="I48" s="9"/>
      <c r="R48" s="11"/>
      <c r="X48" s="7"/>
      <c r="AH48" s="12"/>
    </row>
    <row r="49">
      <c r="C49" s="19"/>
      <c r="F49" s="13"/>
      <c r="G49" s="9"/>
      <c r="I49" s="9"/>
      <c r="R49" s="11"/>
      <c r="X49" s="7"/>
      <c r="AH49" s="12"/>
    </row>
    <row r="50">
      <c r="C50" s="19"/>
      <c r="F50" s="13"/>
      <c r="G50" s="9"/>
      <c r="I50" s="9"/>
      <c r="R50" s="11"/>
      <c r="X50" s="7"/>
      <c r="AH50" s="12"/>
    </row>
    <row r="51">
      <c r="C51" s="19"/>
      <c r="F51" s="13"/>
      <c r="G51" s="9"/>
      <c r="I51" s="9"/>
      <c r="R51" s="11"/>
      <c r="X51" s="7"/>
      <c r="AH51" s="12"/>
    </row>
    <row r="52">
      <c r="C52" s="19"/>
      <c r="F52" s="13"/>
      <c r="G52" s="9"/>
      <c r="I52" s="9"/>
      <c r="R52" s="11"/>
      <c r="X52" s="7"/>
      <c r="AH52" s="12"/>
    </row>
    <row r="53">
      <c r="C53" s="19"/>
      <c r="F53" s="13"/>
      <c r="G53" s="9"/>
      <c r="I53" s="9"/>
      <c r="R53" s="11"/>
      <c r="X53" s="7"/>
      <c r="AH53" s="12"/>
    </row>
    <row r="54">
      <c r="C54" s="19"/>
      <c r="F54" s="13"/>
      <c r="G54" s="9"/>
      <c r="I54" s="9"/>
      <c r="R54" s="11"/>
      <c r="X54" s="7"/>
      <c r="AH54" s="12"/>
    </row>
    <row r="55">
      <c r="C55" s="19"/>
      <c r="F55" s="13"/>
      <c r="G55" s="9"/>
      <c r="I55" s="9"/>
      <c r="R55" s="11"/>
      <c r="X55" s="7"/>
      <c r="AH55" s="12"/>
    </row>
    <row r="56">
      <c r="C56" s="19"/>
      <c r="F56" s="13"/>
      <c r="G56" s="9"/>
      <c r="I56" s="9"/>
      <c r="R56" s="11"/>
      <c r="X56" s="7"/>
      <c r="AH56" s="12"/>
    </row>
    <row r="57">
      <c r="C57" s="19"/>
      <c r="F57" s="13"/>
      <c r="G57" s="9"/>
      <c r="I57" s="9"/>
      <c r="R57" s="11"/>
      <c r="X57" s="7"/>
      <c r="AH57" s="12"/>
    </row>
    <row r="58">
      <c r="C58" s="19"/>
      <c r="F58" s="13"/>
      <c r="G58" s="9"/>
      <c r="I58" s="9"/>
      <c r="R58" s="11"/>
      <c r="X58" s="7"/>
      <c r="AH58" s="12"/>
    </row>
    <row r="59">
      <c r="C59" s="19"/>
      <c r="F59" s="13"/>
      <c r="G59" s="9"/>
      <c r="I59" s="9"/>
      <c r="R59" s="11"/>
      <c r="X59" s="7"/>
      <c r="AH59" s="12"/>
    </row>
    <row r="60">
      <c r="C60" s="19"/>
      <c r="F60" s="13"/>
      <c r="G60" s="9"/>
      <c r="I60" s="9"/>
      <c r="R60" s="11"/>
      <c r="X60" s="7"/>
      <c r="AH60" s="12"/>
    </row>
    <row r="61">
      <c r="C61" s="19"/>
      <c r="F61" s="13"/>
      <c r="G61" s="9"/>
      <c r="I61" s="9"/>
      <c r="R61" s="11"/>
      <c r="X61" s="7"/>
      <c r="AH61" s="12"/>
    </row>
    <row r="62">
      <c r="C62" s="19"/>
      <c r="F62" s="13"/>
      <c r="G62" s="9"/>
      <c r="I62" s="9"/>
      <c r="R62" s="11"/>
      <c r="X62" s="7"/>
      <c r="AH62" s="12"/>
    </row>
    <row r="63">
      <c r="C63" s="19"/>
      <c r="F63" s="13"/>
      <c r="G63" s="9"/>
      <c r="I63" s="9"/>
      <c r="R63" s="11"/>
      <c r="X63" s="7"/>
      <c r="AH63" s="12"/>
    </row>
    <row r="64">
      <c r="C64" s="19"/>
      <c r="F64" s="13"/>
      <c r="G64" s="9"/>
      <c r="I64" s="9"/>
      <c r="R64" s="11"/>
      <c r="X64" s="7"/>
      <c r="AH64" s="12"/>
    </row>
    <row r="65">
      <c r="C65" s="19"/>
      <c r="F65" s="13"/>
      <c r="G65" s="9"/>
      <c r="I65" s="9"/>
      <c r="R65" s="11"/>
      <c r="X65" s="7"/>
      <c r="AH65" s="12"/>
    </row>
    <row r="66">
      <c r="C66" s="19"/>
      <c r="F66" s="13"/>
      <c r="G66" s="9"/>
      <c r="I66" s="9"/>
      <c r="R66" s="11"/>
      <c r="X66" s="7"/>
      <c r="AH66" s="12"/>
    </row>
    <row r="67">
      <c r="C67" s="19"/>
      <c r="F67" s="13"/>
      <c r="G67" s="9"/>
      <c r="I67" s="9"/>
      <c r="R67" s="11"/>
      <c r="X67" s="7"/>
      <c r="AH67" s="12"/>
    </row>
    <row r="68">
      <c r="C68" s="19"/>
      <c r="F68" s="13"/>
      <c r="G68" s="9"/>
      <c r="I68" s="9"/>
      <c r="R68" s="11"/>
      <c r="X68" s="7"/>
      <c r="AH68" s="12"/>
    </row>
    <row r="69">
      <c r="C69" s="19"/>
      <c r="F69" s="13"/>
      <c r="G69" s="9"/>
      <c r="I69" s="9"/>
      <c r="R69" s="11"/>
      <c r="X69" s="7"/>
      <c r="AH69" s="12"/>
    </row>
    <row r="70">
      <c r="C70" s="19"/>
      <c r="F70" s="13"/>
      <c r="G70" s="9"/>
      <c r="I70" s="9"/>
      <c r="R70" s="11"/>
      <c r="X70" s="7"/>
      <c r="AH70" s="12"/>
    </row>
    <row r="71">
      <c r="C71" s="19"/>
      <c r="F71" s="13"/>
      <c r="G71" s="9"/>
      <c r="I71" s="9"/>
      <c r="R71" s="11"/>
      <c r="X71" s="7"/>
      <c r="AH71" s="12"/>
    </row>
    <row r="72">
      <c r="C72" s="19"/>
      <c r="F72" s="13"/>
      <c r="G72" s="9"/>
      <c r="I72" s="9"/>
      <c r="R72" s="11"/>
      <c r="X72" s="7"/>
      <c r="AH72" s="12"/>
    </row>
    <row r="73">
      <c r="C73" s="19"/>
      <c r="F73" s="13"/>
      <c r="G73" s="9"/>
      <c r="I73" s="9"/>
      <c r="R73" s="11"/>
      <c r="X73" s="7"/>
      <c r="AH73" s="12"/>
    </row>
    <row r="74">
      <c r="C74" s="19"/>
      <c r="F74" s="13"/>
      <c r="G74" s="9"/>
      <c r="I74" s="9"/>
      <c r="R74" s="11"/>
      <c r="X74" s="7"/>
      <c r="AH74" s="12"/>
    </row>
    <row r="75">
      <c r="C75" s="19"/>
      <c r="F75" s="13"/>
      <c r="G75" s="9"/>
      <c r="I75" s="9"/>
      <c r="R75" s="11"/>
      <c r="X75" s="7"/>
      <c r="AH75" s="12"/>
    </row>
    <row r="76">
      <c r="C76" s="19"/>
      <c r="F76" s="13"/>
      <c r="G76" s="9"/>
      <c r="I76" s="9"/>
      <c r="R76" s="11"/>
      <c r="X76" s="7"/>
      <c r="AH76" s="12"/>
    </row>
    <row r="77">
      <c r="C77" s="19"/>
      <c r="F77" s="13"/>
      <c r="G77" s="9"/>
      <c r="I77" s="9"/>
      <c r="R77" s="11"/>
      <c r="X77" s="7"/>
      <c r="AH77" s="12"/>
    </row>
    <row r="78">
      <c r="C78" s="19"/>
      <c r="F78" s="13"/>
      <c r="G78" s="9"/>
      <c r="I78" s="9"/>
      <c r="R78" s="11"/>
      <c r="X78" s="7"/>
      <c r="AH78" s="12"/>
    </row>
    <row r="79">
      <c r="C79" s="19"/>
      <c r="F79" s="13"/>
      <c r="G79" s="9"/>
      <c r="I79" s="9"/>
      <c r="R79" s="11"/>
      <c r="X79" s="7"/>
      <c r="AH79" s="12"/>
    </row>
    <row r="80">
      <c r="C80" s="19"/>
      <c r="F80" s="13"/>
      <c r="G80" s="9"/>
      <c r="I80" s="9"/>
      <c r="R80" s="11"/>
      <c r="X80" s="7"/>
      <c r="AH80" s="12"/>
    </row>
    <row r="81">
      <c r="C81" s="19"/>
      <c r="F81" s="13"/>
      <c r="G81" s="9"/>
      <c r="I81" s="9"/>
      <c r="R81" s="11"/>
      <c r="X81" s="7"/>
      <c r="AH81" s="12"/>
    </row>
    <row r="82">
      <c r="C82" s="19"/>
      <c r="F82" s="13"/>
      <c r="G82" s="9"/>
      <c r="I82" s="9"/>
      <c r="R82" s="11"/>
      <c r="X82" s="7"/>
      <c r="AH82" s="12"/>
    </row>
    <row r="83">
      <c r="C83" s="19"/>
      <c r="F83" s="13"/>
      <c r="G83" s="9"/>
      <c r="I83" s="9"/>
      <c r="R83" s="11"/>
      <c r="X83" s="7"/>
      <c r="AH83" s="12"/>
    </row>
    <row r="84">
      <c r="C84" s="19"/>
      <c r="F84" s="13"/>
      <c r="G84" s="9"/>
      <c r="I84" s="9"/>
      <c r="R84" s="11"/>
      <c r="X84" s="7"/>
      <c r="AH84" s="12"/>
    </row>
    <row r="85">
      <c r="C85" s="19"/>
      <c r="F85" s="13"/>
      <c r="G85" s="9"/>
      <c r="I85" s="9"/>
      <c r="R85" s="11"/>
      <c r="X85" s="7"/>
      <c r="AH85" s="12"/>
    </row>
    <row r="86">
      <c r="C86" s="19"/>
      <c r="F86" s="13"/>
      <c r="G86" s="9"/>
      <c r="I86" s="9"/>
      <c r="R86" s="11"/>
      <c r="X86" s="7"/>
      <c r="AH86" s="12"/>
    </row>
    <row r="87">
      <c r="C87" s="19"/>
      <c r="F87" s="13"/>
      <c r="G87" s="9"/>
      <c r="I87" s="9"/>
      <c r="R87" s="11"/>
      <c r="X87" s="7"/>
      <c r="AH87" s="12"/>
    </row>
    <row r="88">
      <c r="C88" s="19"/>
      <c r="F88" s="13"/>
      <c r="G88" s="9"/>
      <c r="I88" s="9"/>
      <c r="R88" s="11"/>
      <c r="X88" s="7"/>
      <c r="AH88" s="12"/>
    </row>
    <row r="89">
      <c r="C89" s="19"/>
      <c r="F89" s="13"/>
      <c r="G89" s="9"/>
      <c r="I89" s="9"/>
      <c r="R89" s="11"/>
      <c r="X89" s="7"/>
      <c r="AH89" s="12"/>
    </row>
    <row r="90">
      <c r="C90" s="19"/>
      <c r="F90" s="13"/>
      <c r="G90" s="9"/>
      <c r="I90" s="9"/>
      <c r="R90" s="11"/>
      <c r="X90" s="7"/>
      <c r="AH90" s="12"/>
    </row>
    <row r="91">
      <c r="C91" s="19"/>
      <c r="F91" s="13"/>
      <c r="G91" s="9"/>
      <c r="I91" s="9"/>
      <c r="R91" s="11"/>
      <c r="X91" s="7"/>
      <c r="AH91" s="12"/>
    </row>
    <row r="92">
      <c r="C92" s="19"/>
      <c r="F92" s="13"/>
      <c r="G92" s="9"/>
      <c r="I92" s="9"/>
      <c r="R92" s="11"/>
      <c r="X92" s="7"/>
      <c r="AH92" s="12"/>
    </row>
    <row r="93">
      <c r="C93" s="19"/>
      <c r="F93" s="13"/>
      <c r="G93" s="9"/>
      <c r="I93" s="9"/>
      <c r="R93" s="11"/>
      <c r="X93" s="7"/>
      <c r="AH93" s="12"/>
    </row>
    <row r="94">
      <c r="C94" s="19"/>
      <c r="F94" s="13"/>
      <c r="G94" s="9"/>
      <c r="I94" s="9"/>
      <c r="R94" s="11"/>
      <c r="X94" s="7"/>
      <c r="AH94" s="12"/>
    </row>
    <row r="95">
      <c r="C95" s="19"/>
      <c r="F95" s="13"/>
      <c r="G95" s="9"/>
      <c r="I95" s="9"/>
      <c r="R95" s="11"/>
      <c r="X95" s="7"/>
      <c r="AH95" s="12"/>
    </row>
    <row r="96">
      <c r="C96" s="19"/>
      <c r="F96" s="13"/>
      <c r="G96" s="9"/>
      <c r="I96" s="9"/>
      <c r="R96" s="11"/>
      <c r="X96" s="7"/>
      <c r="AH96" s="12"/>
    </row>
    <row r="97">
      <c r="C97" s="19"/>
      <c r="F97" s="13"/>
      <c r="G97" s="9"/>
      <c r="I97" s="9"/>
      <c r="R97" s="11"/>
      <c r="X97" s="7"/>
      <c r="AH97" s="12"/>
    </row>
    <row r="98">
      <c r="C98" s="19"/>
      <c r="F98" s="13"/>
      <c r="G98" s="9"/>
      <c r="I98" s="9"/>
      <c r="R98" s="11"/>
      <c r="X98" s="7"/>
      <c r="AH98" s="12"/>
    </row>
    <row r="99">
      <c r="C99" s="19"/>
      <c r="F99" s="13"/>
      <c r="G99" s="9"/>
      <c r="I99" s="9"/>
      <c r="R99" s="11"/>
      <c r="X99" s="7"/>
      <c r="AH99" s="12"/>
    </row>
    <row r="100">
      <c r="C100" s="19"/>
      <c r="F100" s="13"/>
      <c r="G100" s="9"/>
      <c r="I100" s="9"/>
      <c r="R100" s="11"/>
      <c r="X100" s="7"/>
      <c r="AH100" s="12"/>
    </row>
    <row r="101">
      <c r="C101" s="19"/>
      <c r="F101" s="13"/>
      <c r="G101" s="9"/>
      <c r="I101" s="9"/>
      <c r="R101" s="11"/>
      <c r="X101" s="7"/>
      <c r="AH101" s="12"/>
    </row>
    <row r="102">
      <c r="C102" s="19"/>
      <c r="F102" s="13"/>
      <c r="G102" s="9"/>
      <c r="I102" s="9"/>
      <c r="R102" s="11"/>
      <c r="X102" s="7"/>
      <c r="AH102" s="12"/>
    </row>
    <row r="103">
      <c r="C103" s="19"/>
      <c r="F103" s="13"/>
      <c r="G103" s="9"/>
      <c r="I103" s="9"/>
      <c r="R103" s="11"/>
      <c r="X103" s="7"/>
      <c r="AH103" s="12"/>
    </row>
    <row r="104">
      <c r="C104" s="19"/>
      <c r="F104" s="13"/>
      <c r="G104" s="9"/>
      <c r="I104" s="9"/>
      <c r="R104" s="11"/>
      <c r="X104" s="7"/>
      <c r="AH104" s="12"/>
    </row>
    <row r="105">
      <c r="C105" s="19"/>
      <c r="F105" s="13"/>
      <c r="G105" s="9"/>
      <c r="I105" s="9"/>
      <c r="R105" s="11"/>
      <c r="X105" s="7"/>
      <c r="AH105" s="12"/>
    </row>
    <row r="106">
      <c r="C106" s="19"/>
      <c r="F106" s="13"/>
      <c r="G106" s="9"/>
      <c r="I106" s="9"/>
      <c r="R106" s="11"/>
      <c r="X106" s="7"/>
      <c r="AH106" s="12"/>
    </row>
    <row r="107">
      <c r="C107" s="19"/>
      <c r="F107" s="13"/>
      <c r="G107" s="9"/>
      <c r="I107" s="9"/>
      <c r="R107" s="11"/>
      <c r="X107" s="7"/>
      <c r="AH107" s="12"/>
    </row>
    <row r="108">
      <c r="C108" s="19"/>
      <c r="F108" s="13"/>
      <c r="G108" s="9"/>
      <c r="I108" s="9"/>
      <c r="R108" s="11"/>
      <c r="X108" s="7"/>
      <c r="AH108" s="12"/>
    </row>
    <row r="109">
      <c r="C109" s="19"/>
      <c r="F109" s="13"/>
      <c r="G109" s="9"/>
      <c r="I109" s="9"/>
      <c r="R109" s="11"/>
      <c r="X109" s="7"/>
      <c r="AH109" s="12"/>
    </row>
    <row r="110">
      <c r="C110" s="19"/>
      <c r="F110" s="13"/>
      <c r="G110" s="9"/>
      <c r="I110" s="9"/>
      <c r="R110" s="11"/>
      <c r="X110" s="7"/>
      <c r="AH110" s="12"/>
    </row>
    <row r="111">
      <c r="C111" s="19"/>
      <c r="F111" s="13"/>
      <c r="G111" s="9"/>
      <c r="I111" s="9"/>
      <c r="R111" s="11"/>
      <c r="X111" s="7"/>
      <c r="AH111" s="12"/>
    </row>
    <row r="112">
      <c r="C112" s="19"/>
      <c r="F112" s="13"/>
      <c r="G112" s="9"/>
      <c r="I112" s="9"/>
      <c r="R112" s="11"/>
      <c r="X112" s="7"/>
      <c r="AH112" s="12"/>
    </row>
    <row r="113">
      <c r="C113" s="19"/>
      <c r="F113" s="13"/>
      <c r="G113" s="9"/>
      <c r="I113" s="9"/>
      <c r="R113" s="11"/>
      <c r="X113" s="7"/>
      <c r="AH113" s="12"/>
    </row>
    <row r="114">
      <c r="C114" s="19"/>
      <c r="F114" s="13"/>
      <c r="G114" s="9"/>
      <c r="I114" s="9"/>
      <c r="R114" s="11"/>
      <c r="X114" s="7"/>
      <c r="AH114" s="12"/>
    </row>
    <row r="115">
      <c r="C115" s="19"/>
      <c r="F115" s="13"/>
      <c r="G115" s="9"/>
      <c r="I115" s="9"/>
      <c r="R115" s="11"/>
      <c r="X115" s="7"/>
      <c r="AH115" s="12"/>
    </row>
    <row r="116">
      <c r="C116" s="19"/>
      <c r="F116" s="13"/>
      <c r="G116" s="9"/>
      <c r="I116" s="9"/>
      <c r="R116" s="11"/>
      <c r="X116" s="7"/>
      <c r="AH116" s="12"/>
    </row>
    <row r="117">
      <c r="C117" s="19"/>
      <c r="F117" s="13"/>
      <c r="G117" s="9"/>
      <c r="I117" s="9"/>
      <c r="R117" s="11"/>
      <c r="X117" s="7"/>
      <c r="AH117" s="12"/>
    </row>
    <row r="118">
      <c r="C118" s="19"/>
      <c r="F118" s="13"/>
      <c r="G118" s="9"/>
      <c r="I118" s="9"/>
      <c r="R118" s="11"/>
      <c r="X118" s="7"/>
      <c r="AH118" s="12"/>
    </row>
    <row r="119">
      <c r="C119" s="19"/>
      <c r="F119" s="13"/>
      <c r="G119" s="9"/>
      <c r="I119" s="9"/>
      <c r="R119" s="11"/>
      <c r="X119" s="7"/>
      <c r="AH119" s="12"/>
    </row>
    <row r="120">
      <c r="C120" s="19"/>
      <c r="F120" s="13"/>
      <c r="G120" s="9"/>
      <c r="I120" s="9"/>
      <c r="R120" s="11"/>
      <c r="X120" s="7"/>
      <c r="AH120" s="12"/>
    </row>
    <row r="121">
      <c r="C121" s="19"/>
      <c r="F121" s="13"/>
      <c r="G121" s="9"/>
      <c r="I121" s="9"/>
      <c r="R121" s="11"/>
      <c r="X121" s="7"/>
      <c r="AH121" s="12"/>
    </row>
    <row r="122">
      <c r="C122" s="19"/>
      <c r="F122" s="13"/>
      <c r="G122" s="9"/>
      <c r="I122" s="9"/>
      <c r="R122" s="11"/>
      <c r="X122" s="7"/>
      <c r="AH122" s="12"/>
    </row>
    <row r="123">
      <c r="C123" s="19"/>
      <c r="F123" s="13"/>
      <c r="G123" s="9"/>
      <c r="I123" s="9"/>
      <c r="R123" s="11"/>
      <c r="X123" s="7"/>
      <c r="AH123" s="12"/>
    </row>
    <row r="124">
      <c r="C124" s="19"/>
      <c r="F124" s="13"/>
      <c r="G124" s="9"/>
      <c r="I124" s="9"/>
      <c r="R124" s="11"/>
      <c r="X124" s="7"/>
      <c r="AH124" s="12"/>
    </row>
    <row r="125">
      <c r="C125" s="19"/>
      <c r="F125" s="13"/>
      <c r="G125" s="9"/>
      <c r="I125" s="9"/>
      <c r="R125" s="11"/>
      <c r="X125" s="7"/>
      <c r="AH125" s="12"/>
    </row>
    <row r="126">
      <c r="C126" s="19"/>
      <c r="F126" s="13"/>
      <c r="G126" s="9"/>
      <c r="I126" s="9"/>
      <c r="R126" s="11"/>
      <c r="X126" s="7"/>
      <c r="AH126" s="12"/>
    </row>
    <row r="127">
      <c r="C127" s="19"/>
      <c r="F127" s="13"/>
      <c r="G127" s="9"/>
      <c r="I127" s="9"/>
      <c r="R127" s="11"/>
      <c r="X127" s="7"/>
      <c r="AH127" s="12"/>
    </row>
    <row r="128">
      <c r="C128" s="19"/>
      <c r="F128" s="13"/>
      <c r="G128" s="9"/>
      <c r="I128" s="9"/>
      <c r="R128" s="11"/>
      <c r="X128" s="7"/>
      <c r="AH128" s="12"/>
    </row>
    <row r="129">
      <c r="C129" s="19"/>
      <c r="F129" s="13"/>
      <c r="G129" s="9"/>
      <c r="I129" s="9"/>
      <c r="R129" s="11"/>
      <c r="X129" s="7"/>
      <c r="AH129" s="12"/>
    </row>
    <row r="130">
      <c r="C130" s="19"/>
      <c r="F130" s="13"/>
      <c r="G130" s="9"/>
      <c r="I130" s="9"/>
      <c r="R130" s="11"/>
      <c r="X130" s="7"/>
      <c r="AH130" s="12"/>
    </row>
    <row r="131">
      <c r="C131" s="19"/>
      <c r="F131" s="13"/>
      <c r="G131" s="9"/>
      <c r="I131" s="9"/>
      <c r="R131" s="11"/>
      <c r="X131" s="7"/>
      <c r="AH131" s="12"/>
    </row>
    <row r="132">
      <c r="C132" s="19"/>
      <c r="F132" s="13"/>
      <c r="G132" s="9"/>
      <c r="I132" s="9"/>
      <c r="R132" s="11"/>
      <c r="X132" s="7"/>
      <c r="AH132" s="12"/>
    </row>
    <row r="133">
      <c r="C133" s="19"/>
      <c r="F133" s="13"/>
      <c r="G133" s="9"/>
      <c r="I133" s="9"/>
      <c r="R133" s="11"/>
      <c r="X133" s="7"/>
      <c r="AH133" s="12"/>
    </row>
    <row r="134">
      <c r="C134" s="19"/>
      <c r="F134" s="13"/>
      <c r="G134" s="9"/>
      <c r="I134" s="9"/>
      <c r="R134" s="11"/>
      <c r="X134" s="7"/>
      <c r="AH134" s="12"/>
    </row>
    <row r="135">
      <c r="C135" s="19"/>
      <c r="F135" s="13"/>
      <c r="G135" s="9"/>
      <c r="I135" s="9"/>
      <c r="R135" s="11"/>
      <c r="X135" s="7"/>
      <c r="AH135" s="12"/>
    </row>
    <row r="136">
      <c r="C136" s="19"/>
      <c r="F136" s="13"/>
      <c r="G136" s="9"/>
      <c r="I136" s="9"/>
      <c r="R136" s="11"/>
      <c r="X136" s="7"/>
      <c r="AH136" s="12"/>
    </row>
    <row r="137">
      <c r="C137" s="19"/>
      <c r="F137" s="13"/>
      <c r="G137" s="9"/>
      <c r="I137" s="9"/>
      <c r="R137" s="11"/>
      <c r="X137" s="7"/>
      <c r="AH137" s="12"/>
    </row>
    <row r="138">
      <c r="C138" s="19"/>
      <c r="F138" s="13"/>
      <c r="G138" s="9"/>
      <c r="I138" s="9"/>
      <c r="R138" s="11"/>
      <c r="X138" s="7"/>
      <c r="AH138" s="12"/>
    </row>
    <row r="139">
      <c r="C139" s="19"/>
      <c r="F139" s="13"/>
      <c r="G139" s="9"/>
      <c r="I139" s="9"/>
      <c r="R139" s="11"/>
      <c r="X139" s="7"/>
      <c r="AH139" s="12"/>
    </row>
    <row r="140">
      <c r="C140" s="19"/>
      <c r="F140" s="13"/>
      <c r="G140" s="9"/>
      <c r="I140" s="9"/>
      <c r="R140" s="11"/>
      <c r="X140" s="7"/>
      <c r="AH140" s="12"/>
    </row>
    <row r="141">
      <c r="C141" s="19"/>
      <c r="F141" s="13"/>
      <c r="G141" s="9"/>
      <c r="I141" s="9"/>
      <c r="R141" s="11"/>
      <c r="X141" s="7"/>
      <c r="AH141" s="12"/>
    </row>
    <row r="142">
      <c r="C142" s="19"/>
      <c r="F142" s="13"/>
      <c r="G142" s="9"/>
      <c r="I142" s="9"/>
      <c r="R142" s="11"/>
      <c r="X142" s="7"/>
      <c r="AH142" s="12"/>
    </row>
    <row r="143">
      <c r="C143" s="19"/>
      <c r="F143" s="13"/>
      <c r="G143" s="9"/>
      <c r="I143" s="9"/>
      <c r="R143" s="11"/>
      <c r="X143" s="7"/>
      <c r="AH143" s="12"/>
    </row>
    <row r="144">
      <c r="C144" s="19"/>
      <c r="F144" s="13"/>
      <c r="G144" s="9"/>
      <c r="I144" s="9"/>
      <c r="R144" s="11"/>
      <c r="X144" s="7"/>
      <c r="AH144" s="12"/>
    </row>
    <row r="145">
      <c r="C145" s="19"/>
      <c r="F145" s="13"/>
      <c r="G145" s="9"/>
      <c r="I145" s="9"/>
      <c r="R145" s="11"/>
      <c r="X145" s="7"/>
      <c r="AH145" s="12"/>
    </row>
    <row r="146">
      <c r="C146" s="19"/>
      <c r="F146" s="13"/>
      <c r="G146" s="9"/>
      <c r="I146" s="9"/>
      <c r="R146" s="11"/>
      <c r="X146" s="7"/>
      <c r="AH146" s="12"/>
    </row>
    <row r="147">
      <c r="C147" s="19"/>
      <c r="F147" s="13"/>
      <c r="G147" s="9"/>
      <c r="I147" s="9"/>
      <c r="R147" s="11"/>
      <c r="X147" s="7"/>
      <c r="AH147" s="12"/>
    </row>
    <row r="148">
      <c r="C148" s="19"/>
      <c r="F148" s="13"/>
      <c r="G148" s="9"/>
      <c r="I148" s="9"/>
      <c r="R148" s="11"/>
      <c r="X148" s="7"/>
      <c r="AH148" s="12"/>
    </row>
    <row r="149">
      <c r="C149" s="19"/>
      <c r="F149" s="13"/>
      <c r="G149" s="9"/>
      <c r="I149" s="9"/>
      <c r="R149" s="11"/>
      <c r="X149" s="7"/>
      <c r="AH149" s="12"/>
    </row>
    <row r="150">
      <c r="C150" s="19"/>
      <c r="F150" s="13"/>
      <c r="G150" s="9"/>
      <c r="I150" s="9"/>
      <c r="R150" s="11"/>
      <c r="X150" s="7"/>
      <c r="AH150" s="12"/>
    </row>
    <row r="151">
      <c r="C151" s="19"/>
      <c r="F151" s="13"/>
      <c r="G151" s="9"/>
      <c r="I151" s="9"/>
      <c r="R151" s="11"/>
      <c r="X151" s="7"/>
      <c r="AH151" s="12"/>
    </row>
    <row r="152">
      <c r="C152" s="19"/>
      <c r="F152" s="13"/>
      <c r="G152" s="9"/>
      <c r="I152" s="9"/>
      <c r="R152" s="11"/>
      <c r="X152" s="7"/>
      <c r="AH152" s="12"/>
    </row>
    <row r="153">
      <c r="C153" s="19"/>
      <c r="F153" s="13"/>
      <c r="G153" s="9"/>
      <c r="I153" s="9"/>
      <c r="R153" s="11"/>
      <c r="X153" s="7"/>
      <c r="AH153" s="12"/>
    </row>
    <row r="154">
      <c r="C154" s="19"/>
      <c r="F154" s="13"/>
      <c r="G154" s="9"/>
      <c r="I154" s="9"/>
      <c r="R154" s="11"/>
      <c r="X154" s="7"/>
      <c r="AH154" s="12"/>
    </row>
    <row r="155">
      <c r="C155" s="19"/>
      <c r="F155" s="13"/>
      <c r="G155" s="9"/>
      <c r="I155" s="9"/>
      <c r="R155" s="11"/>
      <c r="X155" s="7"/>
      <c r="AH155" s="12"/>
    </row>
    <row r="156">
      <c r="C156" s="19"/>
      <c r="F156" s="13"/>
      <c r="G156" s="9"/>
      <c r="I156" s="9"/>
      <c r="R156" s="11"/>
      <c r="X156" s="7"/>
      <c r="AH156" s="12"/>
    </row>
    <row r="157">
      <c r="C157" s="19"/>
      <c r="F157" s="13"/>
      <c r="G157" s="9"/>
      <c r="I157" s="9"/>
      <c r="R157" s="11"/>
      <c r="X157" s="7"/>
      <c r="AH157" s="12"/>
    </row>
    <row r="158">
      <c r="C158" s="19"/>
      <c r="F158" s="13"/>
      <c r="G158" s="9"/>
      <c r="I158" s="9"/>
      <c r="R158" s="11"/>
      <c r="X158" s="7"/>
      <c r="AH158" s="12"/>
    </row>
    <row r="159">
      <c r="C159" s="19"/>
      <c r="F159" s="13"/>
      <c r="G159" s="9"/>
      <c r="I159" s="9"/>
      <c r="R159" s="11"/>
      <c r="X159" s="7"/>
      <c r="AH159" s="12"/>
    </row>
    <row r="160">
      <c r="C160" s="19"/>
      <c r="F160" s="13"/>
      <c r="G160" s="9"/>
      <c r="I160" s="9"/>
      <c r="R160" s="11"/>
      <c r="X160" s="7"/>
      <c r="AH160" s="12"/>
    </row>
    <row r="161">
      <c r="C161" s="19"/>
      <c r="F161" s="13"/>
      <c r="G161" s="9"/>
      <c r="I161" s="9"/>
      <c r="R161" s="11"/>
      <c r="X161" s="7"/>
      <c r="AH161" s="12"/>
    </row>
    <row r="162">
      <c r="C162" s="19"/>
      <c r="F162" s="13"/>
      <c r="G162" s="9"/>
      <c r="I162" s="9"/>
      <c r="R162" s="11"/>
      <c r="X162" s="7"/>
      <c r="AH162" s="12"/>
    </row>
    <row r="163">
      <c r="C163" s="19"/>
      <c r="F163" s="13"/>
      <c r="G163" s="9"/>
      <c r="I163" s="9"/>
      <c r="R163" s="11"/>
      <c r="X163" s="7"/>
      <c r="AH163" s="12"/>
    </row>
    <row r="164">
      <c r="C164" s="19"/>
      <c r="F164" s="13"/>
      <c r="G164" s="9"/>
      <c r="I164" s="9"/>
      <c r="R164" s="11"/>
      <c r="X164" s="7"/>
      <c r="AH164" s="12"/>
    </row>
    <row r="165">
      <c r="C165" s="19"/>
      <c r="F165" s="13"/>
      <c r="G165" s="9"/>
      <c r="I165" s="9"/>
      <c r="R165" s="11"/>
      <c r="X165" s="7"/>
      <c r="AH165" s="12"/>
    </row>
    <row r="166">
      <c r="C166" s="19"/>
      <c r="F166" s="13"/>
      <c r="G166" s="9"/>
      <c r="I166" s="9"/>
      <c r="R166" s="11"/>
      <c r="X166" s="7"/>
      <c r="AH166" s="12"/>
    </row>
    <row r="167">
      <c r="C167" s="19"/>
      <c r="F167" s="13"/>
      <c r="G167" s="9"/>
      <c r="I167" s="9"/>
      <c r="R167" s="11"/>
      <c r="X167" s="7"/>
      <c r="AH167" s="12"/>
    </row>
    <row r="168">
      <c r="C168" s="19"/>
      <c r="F168" s="13"/>
      <c r="G168" s="9"/>
      <c r="I168" s="9"/>
      <c r="R168" s="11"/>
      <c r="X168" s="7"/>
      <c r="AH168" s="12"/>
    </row>
    <row r="169">
      <c r="C169" s="19"/>
      <c r="F169" s="13"/>
      <c r="G169" s="9"/>
      <c r="I169" s="9"/>
      <c r="R169" s="11"/>
      <c r="X169" s="7"/>
      <c r="AH169" s="12"/>
    </row>
    <row r="170">
      <c r="C170" s="19"/>
      <c r="F170" s="13"/>
      <c r="G170" s="9"/>
      <c r="I170" s="9"/>
      <c r="R170" s="11"/>
      <c r="X170" s="7"/>
      <c r="AH170" s="12"/>
    </row>
    <row r="171">
      <c r="C171" s="19"/>
      <c r="F171" s="13"/>
      <c r="G171" s="9"/>
      <c r="I171" s="9"/>
      <c r="R171" s="11"/>
      <c r="X171" s="7"/>
      <c r="AH171" s="12"/>
    </row>
    <row r="172">
      <c r="C172" s="19"/>
      <c r="F172" s="13"/>
      <c r="G172" s="9"/>
      <c r="I172" s="9"/>
      <c r="R172" s="11"/>
      <c r="X172" s="7"/>
      <c r="AH172" s="12"/>
    </row>
    <row r="173">
      <c r="C173" s="19"/>
      <c r="F173" s="13"/>
      <c r="G173" s="9"/>
      <c r="I173" s="9"/>
      <c r="R173" s="11"/>
      <c r="X173" s="7"/>
      <c r="AH173" s="12"/>
    </row>
    <row r="174">
      <c r="C174" s="19"/>
      <c r="F174" s="13"/>
      <c r="G174" s="9"/>
      <c r="I174" s="9"/>
      <c r="R174" s="11"/>
      <c r="X174" s="7"/>
      <c r="AH174" s="12"/>
    </row>
    <row r="175">
      <c r="C175" s="19"/>
      <c r="F175" s="13"/>
      <c r="G175" s="9"/>
      <c r="I175" s="9"/>
      <c r="R175" s="11"/>
      <c r="X175" s="7"/>
      <c r="AH175" s="12"/>
    </row>
    <row r="176">
      <c r="C176" s="19"/>
      <c r="F176" s="13"/>
      <c r="G176" s="9"/>
      <c r="I176" s="9"/>
      <c r="R176" s="11"/>
      <c r="X176" s="7"/>
      <c r="AH176" s="12"/>
    </row>
    <row r="177">
      <c r="C177" s="19"/>
      <c r="F177" s="13"/>
      <c r="G177" s="9"/>
      <c r="I177" s="9"/>
      <c r="R177" s="11"/>
      <c r="X177" s="7"/>
      <c r="AH177" s="12"/>
    </row>
    <row r="178">
      <c r="C178" s="19"/>
      <c r="F178" s="13"/>
      <c r="G178" s="9"/>
      <c r="I178" s="9"/>
      <c r="R178" s="11"/>
      <c r="X178" s="7"/>
      <c r="AH178" s="12"/>
    </row>
    <row r="179">
      <c r="C179" s="19"/>
      <c r="F179" s="13"/>
      <c r="G179" s="9"/>
      <c r="I179" s="9"/>
      <c r="R179" s="11"/>
      <c r="X179" s="7"/>
      <c r="AH179" s="12"/>
    </row>
    <row r="180">
      <c r="C180" s="19"/>
      <c r="F180" s="13"/>
      <c r="G180" s="9"/>
      <c r="I180" s="9"/>
      <c r="R180" s="11"/>
      <c r="X180" s="7"/>
      <c r="AH180" s="12"/>
    </row>
    <row r="181">
      <c r="C181" s="19"/>
      <c r="F181" s="13"/>
      <c r="G181" s="9"/>
      <c r="I181" s="9"/>
      <c r="R181" s="11"/>
      <c r="X181" s="7"/>
      <c r="AH181" s="12"/>
    </row>
    <row r="182">
      <c r="C182" s="19"/>
      <c r="F182" s="13"/>
      <c r="G182" s="9"/>
      <c r="I182" s="9"/>
      <c r="R182" s="11"/>
      <c r="X182" s="7"/>
      <c r="AH182" s="12"/>
    </row>
    <row r="183">
      <c r="C183" s="19"/>
      <c r="F183" s="13"/>
      <c r="G183" s="9"/>
      <c r="I183" s="9"/>
      <c r="R183" s="11"/>
      <c r="X183" s="7"/>
      <c r="AH183" s="12"/>
    </row>
    <row r="184">
      <c r="C184" s="19"/>
      <c r="F184" s="13"/>
      <c r="G184" s="9"/>
      <c r="I184" s="9"/>
      <c r="R184" s="11"/>
      <c r="X184" s="7"/>
      <c r="AH184" s="12"/>
    </row>
    <row r="185">
      <c r="C185" s="19"/>
      <c r="F185" s="13"/>
      <c r="G185" s="9"/>
      <c r="I185" s="9"/>
      <c r="R185" s="11"/>
      <c r="X185" s="7"/>
      <c r="AH185" s="12"/>
    </row>
    <row r="186">
      <c r="C186" s="19"/>
      <c r="F186" s="13"/>
      <c r="G186" s="9"/>
      <c r="I186" s="9"/>
      <c r="R186" s="11"/>
      <c r="X186" s="7"/>
      <c r="AH186" s="12"/>
    </row>
    <row r="187">
      <c r="C187" s="19"/>
      <c r="F187" s="13"/>
      <c r="G187" s="9"/>
      <c r="I187" s="9"/>
      <c r="R187" s="11"/>
      <c r="X187" s="7"/>
      <c r="AH187" s="12"/>
    </row>
    <row r="188">
      <c r="C188" s="19"/>
      <c r="F188" s="13"/>
      <c r="G188" s="9"/>
      <c r="I188" s="9"/>
      <c r="R188" s="11"/>
      <c r="X188" s="7"/>
      <c r="AH188" s="12"/>
    </row>
    <row r="189">
      <c r="C189" s="19"/>
      <c r="F189" s="13"/>
      <c r="G189" s="9"/>
      <c r="I189" s="9"/>
      <c r="R189" s="11"/>
      <c r="X189" s="7"/>
      <c r="AH189" s="12"/>
    </row>
    <row r="190">
      <c r="C190" s="19"/>
      <c r="F190" s="13"/>
      <c r="G190" s="9"/>
      <c r="I190" s="9"/>
      <c r="R190" s="11"/>
      <c r="X190" s="7"/>
      <c r="AH190" s="12"/>
    </row>
    <row r="191">
      <c r="C191" s="19"/>
      <c r="F191" s="13"/>
      <c r="G191" s="9"/>
      <c r="I191" s="9"/>
      <c r="R191" s="11"/>
      <c r="X191" s="7"/>
      <c r="AH191" s="12"/>
    </row>
    <row r="192">
      <c r="C192" s="19"/>
      <c r="F192" s="13"/>
      <c r="G192" s="9"/>
      <c r="I192" s="9"/>
      <c r="R192" s="11"/>
      <c r="X192" s="7"/>
      <c r="AH192" s="12"/>
    </row>
    <row r="193">
      <c r="C193" s="19"/>
      <c r="F193" s="13"/>
      <c r="G193" s="9"/>
      <c r="I193" s="9"/>
      <c r="R193" s="11"/>
      <c r="X193" s="7"/>
      <c r="AH193" s="12"/>
    </row>
    <row r="194">
      <c r="C194" s="19"/>
      <c r="F194" s="13"/>
      <c r="G194" s="9"/>
      <c r="I194" s="9"/>
      <c r="R194" s="11"/>
      <c r="X194" s="7"/>
      <c r="AH194" s="12"/>
    </row>
    <row r="195">
      <c r="C195" s="19"/>
      <c r="F195" s="13"/>
      <c r="G195" s="9"/>
      <c r="I195" s="9"/>
      <c r="R195" s="11"/>
      <c r="X195" s="7"/>
      <c r="AH195" s="12"/>
    </row>
    <row r="196">
      <c r="C196" s="19"/>
      <c r="F196" s="13"/>
      <c r="G196" s="9"/>
      <c r="I196" s="9"/>
      <c r="R196" s="11"/>
      <c r="X196" s="7"/>
      <c r="AH196" s="12"/>
    </row>
    <row r="197">
      <c r="C197" s="19"/>
      <c r="F197" s="13"/>
      <c r="G197" s="9"/>
      <c r="I197" s="9"/>
      <c r="R197" s="11"/>
      <c r="X197" s="7"/>
      <c r="AH197" s="12"/>
    </row>
    <row r="198">
      <c r="C198" s="19"/>
      <c r="F198" s="13"/>
      <c r="G198" s="9"/>
      <c r="I198" s="9"/>
      <c r="R198" s="11"/>
      <c r="X198" s="7"/>
      <c r="AH198" s="12"/>
    </row>
    <row r="199">
      <c r="C199" s="19"/>
      <c r="F199" s="13"/>
      <c r="G199" s="9"/>
      <c r="I199" s="9"/>
      <c r="R199" s="11"/>
      <c r="X199" s="7"/>
      <c r="AH199" s="12"/>
    </row>
    <row r="200">
      <c r="C200" s="19"/>
      <c r="F200" s="13"/>
      <c r="G200" s="9"/>
      <c r="I200" s="9"/>
      <c r="R200" s="11"/>
      <c r="X200" s="7"/>
      <c r="AH200" s="12"/>
    </row>
    <row r="201">
      <c r="C201" s="19"/>
      <c r="F201" s="13"/>
      <c r="G201" s="9"/>
      <c r="I201" s="9"/>
      <c r="R201" s="11"/>
      <c r="X201" s="7"/>
      <c r="AH201" s="12"/>
    </row>
    <row r="202">
      <c r="C202" s="19"/>
      <c r="F202" s="13"/>
      <c r="G202" s="9"/>
      <c r="I202" s="9"/>
      <c r="R202" s="11"/>
      <c r="X202" s="7"/>
      <c r="AH202" s="12"/>
    </row>
    <row r="203">
      <c r="C203" s="19"/>
      <c r="F203" s="13"/>
      <c r="G203" s="9"/>
      <c r="I203" s="9"/>
      <c r="R203" s="11"/>
      <c r="X203" s="7"/>
      <c r="AH203" s="12"/>
    </row>
    <row r="204">
      <c r="C204" s="19"/>
      <c r="F204" s="13"/>
      <c r="G204" s="9"/>
      <c r="I204" s="9"/>
      <c r="R204" s="11"/>
      <c r="X204" s="7"/>
      <c r="AH204" s="12"/>
    </row>
    <row r="205">
      <c r="C205" s="19"/>
      <c r="F205" s="13"/>
      <c r="G205" s="9"/>
      <c r="I205" s="9"/>
      <c r="R205" s="11"/>
      <c r="X205" s="7"/>
      <c r="AH205" s="12"/>
    </row>
    <row r="206">
      <c r="C206" s="19"/>
      <c r="F206" s="13"/>
      <c r="G206" s="9"/>
      <c r="I206" s="9"/>
      <c r="R206" s="11"/>
      <c r="X206" s="7"/>
      <c r="AH206" s="12"/>
    </row>
    <row r="207">
      <c r="C207" s="19"/>
      <c r="F207" s="13"/>
      <c r="G207" s="9"/>
      <c r="I207" s="9"/>
      <c r="R207" s="11"/>
      <c r="X207" s="7"/>
      <c r="AH207" s="12"/>
    </row>
    <row r="208">
      <c r="C208" s="19"/>
      <c r="F208" s="13"/>
      <c r="G208" s="9"/>
      <c r="I208" s="9"/>
      <c r="R208" s="11"/>
      <c r="X208" s="7"/>
      <c r="AH208" s="12"/>
    </row>
    <row r="209">
      <c r="C209" s="19"/>
      <c r="F209" s="13"/>
      <c r="G209" s="9"/>
      <c r="I209" s="9"/>
      <c r="R209" s="11"/>
      <c r="X209" s="7"/>
      <c r="AH209" s="12"/>
    </row>
    <row r="210">
      <c r="C210" s="19"/>
      <c r="F210" s="13"/>
      <c r="G210" s="9"/>
      <c r="I210" s="9"/>
      <c r="R210" s="11"/>
      <c r="X210" s="7"/>
      <c r="AH210" s="12"/>
    </row>
    <row r="211">
      <c r="C211" s="19"/>
      <c r="F211" s="13"/>
      <c r="G211" s="9"/>
      <c r="I211" s="9"/>
      <c r="R211" s="11"/>
      <c r="X211" s="7"/>
      <c r="AH211" s="12"/>
    </row>
    <row r="212">
      <c r="C212" s="19"/>
      <c r="F212" s="13"/>
      <c r="G212" s="9"/>
      <c r="I212" s="9"/>
      <c r="R212" s="11"/>
      <c r="X212" s="7"/>
      <c r="AH212" s="12"/>
    </row>
    <row r="213">
      <c r="C213" s="19"/>
      <c r="F213" s="13"/>
      <c r="G213" s="9"/>
      <c r="I213" s="9"/>
      <c r="R213" s="11"/>
      <c r="X213" s="7"/>
      <c r="AH213" s="12"/>
    </row>
    <row r="214">
      <c r="C214" s="19"/>
      <c r="F214" s="13"/>
      <c r="G214" s="9"/>
      <c r="I214" s="9"/>
      <c r="R214" s="11"/>
      <c r="X214" s="7"/>
      <c r="AH214" s="12"/>
    </row>
    <row r="215">
      <c r="C215" s="19"/>
      <c r="F215" s="13"/>
      <c r="G215" s="9"/>
      <c r="I215" s="9"/>
      <c r="R215" s="11"/>
      <c r="X215" s="7"/>
      <c r="AH215" s="12"/>
    </row>
    <row r="216">
      <c r="C216" s="19"/>
      <c r="F216" s="13"/>
      <c r="G216" s="9"/>
      <c r="I216" s="9"/>
      <c r="R216" s="11"/>
      <c r="X216" s="7"/>
      <c r="AH216" s="12"/>
    </row>
    <row r="217">
      <c r="C217" s="19"/>
      <c r="F217" s="13"/>
      <c r="G217" s="9"/>
      <c r="I217" s="9"/>
      <c r="R217" s="11"/>
      <c r="X217" s="7"/>
      <c r="AH217" s="12"/>
    </row>
    <row r="218">
      <c r="C218" s="19"/>
      <c r="F218" s="13"/>
      <c r="G218" s="9"/>
      <c r="I218" s="9"/>
      <c r="R218" s="11"/>
      <c r="X218" s="7"/>
      <c r="AH218" s="12"/>
    </row>
    <row r="219">
      <c r="C219" s="19"/>
      <c r="F219" s="13"/>
      <c r="G219" s="9"/>
      <c r="I219" s="9"/>
      <c r="R219" s="11"/>
      <c r="X219" s="7"/>
      <c r="AH219" s="12"/>
    </row>
    <row r="220">
      <c r="C220" s="19"/>
      <c r="F220" s="13"/>
      <c r="G220" s="9"/>
      <c r="I220" s="9"/>
      <c r="R220" s="11"/>
      <c r="X220" s="7"/>
      <c r="AH220" s="12"/>
    </row>
    <row r="221">
      <c r="C221" s="19"/>
      <c r="F221" s="13"/>
      <c r="G221" s="9"/>
      <c r="I221" s="9"/>
      <c r="R221" s="11"/>
      <c r="X221" s="7"/>
      <c r="AH221" s="12"/>
    </row>
    <row r="222">
      <c r="C222" s="19"/>
      <c r="F222" s="13"/>
      <c r="G222" s="9"/>
      <c r="I222" s="9"/>
      <c r="R222" s="11"/>
      <c r="X222" s="7"/>
      <c r="AH222" s="12"/>
    </row>
    <row r="223">
      <c r="C223" s="19"/>
      <c r="F223" s="13"/>
      <c r="G223" s="9"/>
      <c r="I223" s="9"/>
      <c r="R223" s="11"/>
      <c r="X223" s="7"/>
      <c r="AH223" s="12"/>
    </row>
    <row r="224">
      <c r="C224" s="19"/>
      <c r="F224" s="13"/>
      <c r="G224" s="9"/>
      <c r="I224" s="9"/>
      <c r="R224" s="11"/>
      <c r="X224" s="7"/>
      <c r="AH224" s="12"/>
    </row>
    <row r="225">
      <c r="C225" s="19"/>
      <c r="F225" s="13"/>
      <c r="G225" s="9"/>
      <c r="I225" s="9"/>
      <c r="R225" s="11"/>
      <c r="X225" s="7"/>
      <c r="AH225" s="12"/>
    </row>
    <row r="226">
      <c r="C226" s="19"/>
      <c r="F226" s="13"/>
      <c r="G226" s="9"/>
      <c r="I226" s="9"/>
      <c r="R226" s="11"/>
      <c r="X226" s="7"/>
      <c r="AH226" s="12"/>
    </row>
    <row r="227">
      <c r="C227" s="19"/>
      <c r="F227" s="13"/>
      <c r="G227" s="9"/>
      <c r="I227" s="9"/>
      <c r="R227" s="11"/>
      <c r="X227" s="7"/>
      <c r="AH227" s="12"/>
    </row>
    <row r="228">
      <c r="C228" s="19"/>
      <c r="F228" s="13"/>
      <c r="G228" s="9"/>
      <c r="I228" s="9"/>
      <c r="R228" s="11"/>
      <c r="X228" s="7"/>
      <c r="AH228" s="12"/>
    </row>
    <row r="229">
      <c r="C229" s="19"/>
      <c r="F229" s="13"/>
      <c r="G229" s="9"/>
      <c r="I229" s="9"/>
      <c r="R229" s="11"/>
      <c r="X229" s="7"/>
      <c r="AH229" s="12"/>
    </row>
    <row r="230">
      <c r="C230" s="19"/>
      <c r="F230" s="13"/>
      <c r="G230" s="9"/>
      <c r="I230" s="9"/>
      <c r="R230" s="11"/>
      <c r="X230" s="7"/>
      <c r="AH230" s="12"/>
    </row>
    <row r="231">
      <c r="C231" s="19"/>
      <c r="F231" s="13"/>
      <c r="G231" s="9"/>
      <c r="I231" s="9"/>
      <c r="R231" s="11"/>
      <c r="X231" s="7"/>
      <c r="AH231" s="12"/>
    </row>
    <row r="232">
      <c r="C232" s="19"/>
      <c r="F232" s="13"/>
      <c r="G232" s="9"/>
      <c r="I232" s="9"/>
      <c r="R232" s="11"/>
      <c r="X232" s="7"/>
      <c r="AH232" s="12"/>
    </row>
    <row r="233">
      <c r="C233" s="19"/>
      <c r="F233" s="13"/>
      <c r="G233" s="9"/>
      <c r="I233" s="9"/>
      <c r="R233" s="11"/>
      <c r="X233" s="7"/>
      <c r="AH233" s="12"/>
    </row>
    <row r="234">
      <c r="C234" s="19"/>
      <c r="F234" s="13"/>
      <c r="G234" s="9"/>
      <c r="I234" s="9"/>
      <c r="R234" s="11"/>
      <c r="X234" s="7"/>
      <c r="AH234" s="12"/>
    </row>
    <row r="235">
      <c r="C235" s="19"/>
      <c r="F235" s="13"/>
      <c r="G235" s="9"/>
      <c r="I235" s="9"/>
      <c r="R235" s="11"/>
      <c r="X235" s="7"/>
      <c r="AH235" s="12"/>
    </row>
    <row r="236">
      <c r="C236" s="19"/>
      <c r="F236" s="13"/>
      <c r="G236" s="9"/>
      <c r="I236" s="9"/>
      <c r="R236" s="11"/>
      <c r="X236" s="7"/>
      <c r="AH236" s="12"/>
    </row>
    <row r="237">
      <c r="C237" s="19"/>
      <c r="F237" s="13"/>
      <c r="G237" s="9"/>
      <c r="I237" s="9"/>
      <c r="R237" s="11"/>
      <c r="X237" s="7"/>
      <c r="AH237" s="12"/>
    </row>
    <row r="238">
      <c r="C238" s="19"/>
      <c r="F238" s="13"/>
      <c r="G238" s="9"/>
      <c r="I238" s="9"/>
      <c r="R238" s="11"/>
      <c r="X238" s="7"/>
      <c r="AH238" s="12"/>
    </row>
    <row r="239">
      <c r="C239" s="19"/>
      <c r="F239" s="13"/>
      <c r="G239" s="9"/>
      <c r="I239" s="9"/>
      <c r="R239" s="11"/>
      <c r="X239" s="7"/>
      <c r="AH239" s="12"/>
    </row>
    <row r="240">
      <c r="C240" s="19"/>
      <c r="F240" s="13"/>
      <c r="G240" s="9"/>
      <c r="I240" s="9"/>
      <c r="R240" s="11"/>
      <c r="X240" s="7"/>
      <c r="AH240" s="12"/>
    </row>
    <row r="241">
      <c r="C241" s="19"/>
      <c r="F241" s="13"/>
      <c r="G241" s="9"/>
      <c r="I241" s="9"/>
      <c r="R241" s="11"/>
      <c r="X241" s="7"/>
      <c r="AH241" s="12"/>
    </row>
    <row r="242">
      <c r="C242" s="19"/>
      <c r="F242" s="13"/>
      <c r="G242" s="9"/>
      <c r="I242" s="9"/>
      <c r="R242" s="11"/>
      <c r="X242" s="7"/>
      <c r="AH242" s="12"/>
    </row>
    <row r="243">
      <c r="C243" s="19"/>
      <c r="F243" s="13"/>
      <c r="G243" s="9"/>
      <c r="I243" s="9"/>
      <c r="R243" s="11"/>
      <c r="X243" s="7"/>
      <c r="AH243" s="12"/>
    </row>
    <row r="244">
      <c r="C244" s="19"/>
      <c r="F244" s="13"/>
      <c r="G244" s="9"/>
      <c r="I244" s="9"/>
      <c r="R244" s="11"/>
      <c r="X244" s="7"/>
      <c r="AH244" s="12"/>
    </row>
    <row r="245">
      <c r="C245" s="19"/>
      <c r="F245" s="13"/>
      <c r="G245" s="9"/>
      <c r="I245" s="9"/>
      <c r="R245" s="11"/>
      <c r="X245" s="7"/>
      <c r="AH245" s="12"/>
    </row>
    <row r="246">
      <c r="C246" s="19"/>
      <c r="F246" s="13"/>
      <c r="G246" s="9"/>
      <c r="I246" s="9"/>
      <c r="R246" s="11"/>
      <c r="X246" s="7"/>
      <c r="AH246" s="12"/>
    </row>
    <row r="247">
      <c r="C247" s="19"/>
      <c r="F247" s="13"/>
      <c r="G247" s="9"/>
      <c r="I247" s="9"/>
      <c r="R247" s="11"/>
      <c r="X247" s="7"/>
      <c r="AH247" s="12"/>
    </row>
    <row r="248">
      <c r="C248" s="19"/>
      <c r="F248" s="13"/>
      <c r="G248" s="9"/>
      <c r="I248" s="9"/>
      <c r="R248" s="11"/>
      <c r="X248" s="7"/>
      <c r="AH248" s="12"/>
    </row>
    <row r="249">
      <c r="C249" s="19"/>
      <c r="F249" s="13"/>
      <c r="G249" s="9"/>
      <c r="I249" s="9"/>
      <c r="R249" s="11"/>
      <c r="X249" s="7"/>
      <c r="AH249" s="12"/>
    </row>
    <row r="250">
      <c r="C250" s="19"/>
      <c r="F250" s="13"/>
      <c r="G250" s="9"/>
      <c r="I250" s="9"/>
      <c r="R250" s="11"/>
      <c r="X250" s="7"/>
      <c r="AH250" s="12"/>
    </row>
    <row r="251">
      <c r="C251" s="19"/>
      <c r="F251" s="13"/>
      <c r="G251" s="9"/>
      <c r="I251" s="9"/>
      <c r="R251" s="11"/>
      <c r="X251" s="7"/>
      <c r="AH251" s="12"/>
    </row>
    <row r="252">
      <c r="C252" s="19"/>
      <c r="F252" s="13"/>
      <c r="G252" s="9"/>
      <c r="I252" s="9"/>
      <c r="R252" s="11"/>
      <c r="X252" s="7"/>
      <c r="AH252" s="12"/>
    </row>
    <row r="253">
      <c r="C253" s="19"/>
      <c r="F253" s="13"/>
      <c r="G253" s="9"/>
      <c r="I253" s="9"/>
      <c r="R253" s="11"/>
      <c r="X253" s="7"/>
      <c r="AH253" s="12"/>
    </row>
    <row r="254">
      <c r="C254" s="19"/>
      <c r="F254" s="13"/>
      <c r="G254" s="9"/>
      <c r="I254" s="9"/>
      <c r="R254" s="11"/>
      <c r="X254" s="7"/>
      <c r="AH254" s="12"/>
    </row>
    <row r="255">
      <c r="C255" s="19"/>
      <c r="F255" s="13"/>
      <c r="G255" s="9"/>
      <c r="I255" s="9"/>
      <c r="R255" s="11"/>
      <c r="X255" s="7"/>
      <c r="AH255" s="12"/>
    </row>
    <row r="256">
      <c r="C256" s="19"/>
      <c r="F256" s="13"/>
      <c r="G256" s="9"/>
      <c r="I256" s="9"/>
      <c r="R256" s="11"/>
      <c r="X256" s="7"/>
      <c r="AH256" s="12"/>
    </row>
    <row r="257">
      <c r="C257" s="19"/>
      <c r="F257" s="13"/>
      <c r="G257" s="9"/>
      <c r="I257" s="9"/>
      <c r="R257" s="11"/>
      <c r="X257" s="7"/>
      <c r="AH257" s="12"/>
    </row>
    <row r="258">
      <c r="C258" s="19"/>
      <c r="F258" s="13"/>
      <c r="G258" s="9"/>
      <c r="I258" s="9"/>
      <c r="R258" s="11"/>
      <c r="X258" s="7"/>
      <c r="AH258" s="12"/>
    </row>
    <row r="259">
      <c r="C259" s="19"/>
      <c r="F259" s="13"/>
      <c r="G259" s="9"/>
      <c r="I259" s="9"/>
      <c r="R259" s="11"/>
      <c r="X259" s="7"/>
      <c r="AH259" s="12"/>
    </row>
    <row r="260">
      <c r="C260" s="19"/>
      <c r="F260" s="13"/>
      <c r="G260" s="9"/>
      <c r="I260" s="9"/>
      <c r="R260" s="11"/>
      <c r="X260" s="7"/>
      <c r="AH260" s="12"/>
    </row>
    <row r="261">
      <c r="C261" s="19"/>
      <c r="F261" s="13"/>
      <c r="G261" s="9"/>
      <c r="I261" s="9"/>
      <c r="R261" s="11"/>
      <c r="X261" s="7"/>
      <c r="AH261" s="12"/>
    </row>
    <row r="262">
      <c r="C262" s="19"/>
      <c r="F262" s="13"/>
      <c r="G262" s="9"/>
      <c r="I262" s="9"/>
      <c r="R262" s="11"/>
      <c r="X262" s="7"/>
      <c r="AH262" s="12"/>
    </row>
    <row r="263">
      <c r="C263" s="19"/>
      <c r="F263" s="13"/>
      <c r="G263" s="9"/>
      <c r="I263" s="9"/>
      <c r="R263" s="11"/>
      <c r="X263" s="7"/>
      <c r="AH263" s="12"/>
    </row>
    <row r="264">
      <c r="C264" s="19"/>
      <c r="F264" s="13"/>
      <c r="G264" s="9"/>
      <c r="I264" s="9"/>
      <c r="R264" s="11"/>
      <c r="X264" s="7"/>
      <c r="AH264" s="12"/>
    </row>
    <row r="265">
      <c r="C265" s="19"/>
      <c r="F265" s="13"/>
      <c r="G265" s="9"/>
      <c r="I265" s="9"/>
      <c r="R265" s="11"/>
      <c r="X265" s="7"/>
      <c r="AH265" s="12"/>
    </row>
    <row r="266">
      <c r="C266" s="19"/>
      <c r="F266" s="13"/>
      <c r="G266" s="9"/>
      <c r="I266" s="9"/>
      <c r="R266" s="11"/>
      <c r="X266" s="7"/>
      <c r="AH266" s="12"/>
    </row>
    <row r="267">
      <c r="C267" s="19"/>
      <c r="F267" s="13"/>
      <c r="G267" s="9"/>
      <c r="I267" s="9"/>
      <c r="R267" s="11"/>
      <c r="X267" s="7"/>
      <c r="AH267" s="12"/>
    </row>
    <row r="268">
      <c r="C268" s="19"/>
      <c r="F268" s="13"/>
      <c r="G268" s="9"/>
      <c r="I268" s="9"/>
      <c r="R268" s="11"/>
      <c r="X268" s="7"/>
      <c r="AH268" s="12"/>
    </row>
    <row r="269">
      <c r="C269" s="19"/>
      <c r="F269" s="13"/>
      <c r="G269" s="9"/>
      <c r="I269" s="9"/>
      <c r="R269" s="11"/>
      <c r="X269" s="7"/>
      <c r="AH269" s="12"/>
    </row>
    <row r="270">
      <c r="C270" s="19"/>
      <c r="F270" s="13"/>
      <c r="G270" s="9"/>
      <c r="I270" s="9"/>
      <c r="R270" s="11"/>
      <c r="X270" s="7"/>
      <c r="AH270" s="12"/>
    </row>
    <row r="271">
      <c r="C271" s="19"/>
      <c r="F271" s="13"/>
      <c r="G271" s="9"/>
      <c r="I271" s="9"/>
      <c r="R271" s="11"/>
      <c r="X271" s="7"/>
      <c r="AH271" s="12"/>
    </row>
    <row r="272">
      <c r="C272" s="19"/>
      <c r="F272" s="13"/>
      <c r="G272" s="9"/>
      <c r="I272" s="9"/>
      <c r="R272" s="11"/>
      <c r="X272" s="7"/>
      <c r="AH272" s="12"/>
    </row>
    <row r="273">
      <c r="C273" s="19"/>
      <c r="F273" s="13"/>
      <c r="G273" s="9"/>
      <c r="I273" s="9"/>
      <c r="R273" s="11"/>
      <c r="X273" s="7"/>
      <c r="AH273" s="12"/>
    </row>
    <row r="274">
      <c r="C274" s="19"/>
      <c r="F274" s="13"/>
      <c r="G274" s="9"/>
      <c r="I274" s="9"/>
      <c r="R274" s="11"/>
      <c r="X274" s="7"/>
      <c r="AH274" s="12"/>
    </row>
    <row r="275">
      <c r="C275" s="19"/>
      <c r="F275" s="13"/>
      <c r="G275" s="9"/>
      <c r="I275" s="9"/>
      <c r="R275" s="11"/>
      <c r="X275" s="7"/>
      <c r="AH275" s="12"/>
    </row>
    <row r="276">
      <c r="C276" s="19"/>
      <c r="F276" s="13"/>
      <c r="G276" s="9"/>
      <c r="I276" s="9"/>
      <c r="R276" s="11"/>
      <c r="X276" s="7"/>
      <c r="AH276" s="12"/>
    </row>
    <row r="277">
      <c r="C277" s="19"/>
      <c r="F277" s="13"/>
      <c r="G277" s="9"/>
      <c r="I277" s="9"/>
      <c r="R277" s="11"/>
      <c r="X277" s="7"/>
      <c r="AH277" s="12"/>
    </row>
    <row r="278">
      <c r="C278" s="19"/>
      <c r="F278" s="13"/>
      <c r="G278" s="9"/>
      <c r="I278" s="9"/>
      <c r="R278" s="11"/>
      <c r="X278" s="7"/>
      <c r="AH278" s="12"/>
    </row>
    <row r="279">
      <c r="C279" s="19"/>
      <c r="F279" s="13"/>
      <c r="G279" s="9"/>
      <c r="I279" s="9"/>
      <c r="R279" s="11"/>
      <c r="X279" s="7"/>
      <c r="AH279" s="12"/>
    </row>
    <row r="280">
      <c r="C280" s="19"/>
      <c r="F280" s="13"/>
      <c r="G280" s="9"/>
      <c r="I280" s="9"/>
      <c r="R280" s="11"/>
      <c r="X280" s="7"/>
      <c r="AH280" s="12"/>
    </row>
    <row r="281">
      <c r="C281" s="19"/>
      <c r="F281" s="13"/>
      <c r="G281" s="9"/>
      <c r="I281" s="9"/>
      <c r="R281" s="11"/>
      <c r="X281" s="7"/>
      <c r="AH281" s="12"/>
    </row>
    <row r="282">
      <c r="C282" s="19"/>
      <c r="F282" s="13"/>
      <c r="G282" s="9"/>
      <c r="I282" s="9"/>
      <c r="R282" s="11"/>
      <c r="X282" s="7"/>
      <c r="AH282" s="12"/>
    </row>
    <row r="283">
      <c r="C283" s="19"/>
      <c r="F283" s="13"/>
      <c r="G283" s="9"/>
      <c r="I283" s="9"/>
      <c r="R283" s="11"/>
      <c r="X283" s="7"/>
      <c r="AH283" s="12"/>
    </row>
    <row r="284">
      <c r="C284" s="19"/>
      <c r="F284" s="13"/>
      <c r="G284" s="9"/>
      <c r="I284" s="9"/>
      <c r="R284" s="11"/>
      <c r="X284" s="7"/>
      <c r="AH284" s="12"/>
    </row>
    <row r="285">
      <c r="C285" s="19"/>
      <c r="F285" s="13"/>
      <c r="G285" s="9"/>
      <c r="I285" s="9"/>
      <c r="R285" s="11"/>
      <c r="X285" s="7"/>
      <c r="AH285" s="12"/>
    </row>
    <row r="286">
      <c r="C286" s="19"/>
      <c r="F286" s="13"/>
      <c r="G286" s="9"/>
      <c r="I286" s="9"/>
      <c r="R286" s="11"/>
      <c r="X286" s="7"/>
      <c r="AH286" s="12"/>
    </row>
    <row r="287">
      <c r="C287" s="19"/>
      <c r="F287" s="13"/>
      <c r="G287" s="9"/>
      <c r="I287" s="9"/>
      <c r="R287" s="11"/>
      <c r="X287" s="7"/>
      <c r="AH287" s="12"/>
    </row>
    <row r="288">
      <c r="C288" s="19"/>
      <c r="F288" s="13"/>
      <c r="G288" s="9"/>
      <c r="I288" s="9"/>
      <c r="R288" s="11"/>
      <c r="X288" s="7"/>
      <c r="AH288" s="12"/>
    </row>
    <row r="289">
      <c r="C289" s="19"/>
      <c r="F289" s="13"/>
      <c r="G289" s="9"/>
      <c r="I289" s="9"/>
      <c r="R289" s="11"/>
      <c r="X289" s="7"/>
      <c r="AH289" s="12"/>
    </row>
    <row r="290">
      <c r="C290" s="19"/>
      <c r="F290" s="13"/>
      <c r="G290" s="9"/>
      <c r="I290" s="9"/>
      <c r="R290" s="11"/>
      <c r="X290" s="7"/>
      <c r="AH290" s="12"/>
    </row>
    <row r="291">
      <c r="C291" s="19"/>
      <c r="F291" s="13"/>
      <c r="G291" s="9"/>
      <c r="I291" s="9"/>
      <c r="R291" s="11"/>
      <c r="X291" s="7"/>
      <c r="AH291" s="12"/>
    </row>
    <row r="292">
      <c r="C292" s="19"/>
      <c r="F292" s="13"/>
      <c r="G292" s="9"/>
      <c r="I292" s="9"/>
      <c r="R292" s="11"/>
      <c r="X292" s="7"/>
      <c r="AH292" s="12"/>
    </row>
    <row r="293">
      <c r="C293" s="19"/>
      <c r="F293" s="13"/>
      <c r="G293" s="9"/>
      <c r="I293" s="9"/>
      <c r="R293" s="11"/>
      <c r="X293" s="7"/>
      <c r="AH293" s="12"/>
    </row>
    <row r="294">
      <c r="C294" s="19"/>
      <c r="F294" s="13"/>
      <c r="G294" s="9"/>
      <c r="I294" s="9"/>
      <c r="R294" s="11"/>
      <c r="X294" s="7"/>
      <c r="AH294" s="12"/>
    </row>
    <row r="295">
      <c r="C295" s="19"/>
      <c r="F295" s="13"/>
      <c r="G295" s="9"/>
      <c r="I295" s="9"/>
      <c r="R295" s="11"/>
      <c r="X295" s="7"/>
      <c r="AH295" s="12"/>
    </row>
    <row r="296">
      <c r="C296" s="19"/>
      <c r="F296" s="13"/>
      <c r="G296" s="9"/>
      <c r="I296" s="9"/>
      <c r="R296" s="11"/>
      <c r="X296" s="7"/>
      <c r="AH296" s="12"/>
    </row>
    <row r="297">
      <c r="C297" s="19"/>
      <c r="F297" s="13"/>
      <c r="G297" s="9"/>
      <c r="I297" s="9"/>
      <c r="R297" s="11"/>
      <c r="X297" s="7"/>
      <c r="AH297" s="12"/>
    </row>
    <row r="298">
      <c r="C298" s="19"/>
      <c r="F298" s="13"/>
      <c r="G298" s="9"/>
      <c r="I298" s="9"/>
      <c r="R298" s="11"/>
      <c r="X298" s="7"/>
      <c r="AH298" s="12"/>
    </row>
    <row r="299">
      <c r="C299" s="19"/>
      <c r="F299" s="13"/>
      <c r="G299" s="9"/>
      <c r="I299" s="9"/>
      <c r="R299" s="11"/>
      <c r="X299" s="7"/>
      <c r="AH299" s="12"/>
    </row>
    <row r="300">
      <c r="C300" s="19"/>
      <c r="F300" s="13"/>
      <c r="G300" s="9"/>
      <c r="I300" s="9"/>
      <c r="R300" s="11"/>
      <c r="X300" s="7"/>
      <c r="AH300" s="12"/>
    </row>
    <row r="301">
      <c r="C301" s="19"/>
      <c r="F301" s="13"/>
      <c r="G301" s="9"/>
      <c r="I301" s="9"/>
      <c r="R301" s="11"/>
      <c r="X301" s="7"/>
      <c r="AH301" s="12"/>
    </row>
    <row r="302">
      <c r="C302" s="19"/>
      <c r="F302" s="13"/>
      <c r="G302" s="9"/>
      <c r="I302" s="9"/>
      <c r="R302" s="11"/>
      <c r="X302" s="7"/>
      <c r="AH302" s="12"/>
    </row>
    <row r="303">
      <c r="C303" s="19"/>
      <c r="F303" s="13"/>
      <c r="G303" s="9"/>
      <c r="I303" s="9"/>
      <c r="R303" s="11"/>
      <c r="X303" s="7"/>
      <c r="AH303" s="12"/>
    </row>
    <row r="304">
      <c r="C304" s="19"/>
      <c r="F304" s="13"/>
      <c r="G304" s="9"/>
      <c r="I304" s="9"/>
      <c r="R304" s="11"/>
      <c r="X304" s="7"/>
      <c r="AH304" s="12"/>
    </row>
    <row r="305">
      <c r="C305" s="19"/>
      <c r="F305" s="13"/>
      <c r="G305" s="9"/>
      <c r="I305" s="9"/>
      <c r="R305" s="11"/>
      <c r="X305" s="7"/>
      <c r="AH305" s="12"/>
    </row>
    <row r="306">
      <c r="C306" s="19"/>
      <c r="F306" s="13"/>
      <c r="G306" s="9"/>
      <c r="I306" s="9"/>
      <c r="R306" s="11"/>
      <c r="X306" s="7"/>
      <c r="AH306" s="12"/>
    </row>
    <row r="307">
      <c r="C307" s="19"/>
      <c r="F307" s="13"/>
      <c r="G307" s="9"/>
      <c r="I307" s="9"/>
      <c r="R307" s="11"/>
      <c r="X307" s="7"/>
      <c r="AH307" s="12"/>
    </row>
    <row r="308">
      <c r="C308" s="19"/>
      <c r="F308" s="13"/>
      <c r="G308" s="9"/>
      <c r="I308" s="9"/>
      <c r="R308" s="11"/>
      <c r="X308" s="7"/>
      <c r="AH308" s="12"/>
    </row>
    <row r="309">
      <c r="C309" s="19"/>
      <c r="F309" s="13"/>
      <c r="G309" s="9"/>
      <c r="I309" s="9"/>
      <c r="R309" s="11"/>
      <c r="X309" s="7"/>
      <c r="AH309" s="12"/>
    </row>
    <row r="310">
      <c r="C310" s="19"/>
      <c r="F310" s="13"/>
      <c r="G310" s="9"/>
      <c r="I310" s="9"/>
      <c r="R310" s="11"/>
      <c r="X310" s="7"/>
      <c r="AH310" s="12"/>
    </row>
    <row r="311">
      <c r="C311" s="19"/>
      <c r="F311" s="13"/>
      <c r="G311" s="9"/>
      <c r="I311" s="9"/>
      <c r="R311" s="11"/>
      <c r="X311" s="7"/>
      <c r="AH311" s="12"/>
    </row>
    <row r="312">
      <c r="C312" s="19"/>
      <c r="F312" s="13"/>
      <c r="G312" s="9"/>
      <c r="I312" s="9"/>
      <c r="R312" s="11"/>
      <c r="X312" s="7"/>
      <c r="AH312" s="12"/>
    </row>
    <row r="313">
      <c r="C313" s="19"/>
      <c r="F313" s="13"/>
      <c r="G313" s="9"/>
      <c r="I313" s="9"/>
      <c r="R313" s="11"/>
      <c r="X313" s="7"/>
      <c r="AH313" s="12"/>
    </row>
    <row r="314">
      <c r="C314" s="19"/>
      <c r="F314" s="13"/>
      <c r="G314" s="9"/>
      <c r="I314" s="9"/>
      <c r="R314" s="11"/>
      <c r="X314" s="7"/>
      <c r="AH314" s="12"/>
    </row>
    <row r="315">
      <c r="C315" s="19"/>
      <c r="F315" s="13"/>
      <c r="G315" s="9"/>
      <c r="I315" s="9"/>
      <c r="R315" s="11"/>
      <c r="X315" s="7"/>
      <c r="AH315" s="12"/>
    </row>
    <row r="316">
      <c r="C316" s="19"/>
      <c r="F316" s="13"/>
      <c r="G316" s="9"/>
      <c r="I316" s="9"/>
      <c r="R316" s="11"/>
      <c r="X316" s="7"/>
      <c r="AH316" s="12"/>
    </row>
    <row r="317">
      <c r="C317" s="19"/>
      <c r="F317" s="13"/>
      <c r="G317" s="9"/>
      <c r="I317" s="9"/>
      <c r="R317" s="11"/>
      <c r="X317" s="7"/>
      <c r="AH317" s="12"/>
    </row>
    <row r="318">
      <c r="C318" s="19"/>
      <c r="F318" s="13"/>
      <c r="G318" s="9"/>
      <c r="I318" s="9"/>
      <c r="R318" s="11"/>
      <c r="X318" s="7"/>
      <c r="AH318" s="12"/>
    </row>
    <row r="319">
      <c r="C319" s="19"/>
      <c r="F319" s="13"/>
      <c r="G319" s="9"/>
      <c r="I319" s="9"/>
      <c r="R319" s="11"/>
      <c r="X319" s="7"/>
      <c r="AH319" s="12"/>
    </row>
    <row r="320">
      <c r="C320" s="19"/>
      <c r="F320" s="13"/>
      <c r="G320" s="9"/>
      <c r="I320" s="9"/>
      <c r="R320" s="11"/>
      <c r="X320" s="7"/>
      <c r="AH320" s="12"/>
    </row>
    <row r="321">
      <c r="C321" s="19"/>
      <c r="F321" s="13"/>
      <c r="G321" s="9"/>
      <c r="I321" s="9"/>
      <c r="R321" s="11"/>
      <c r="X321" s="7"/>
      <c r="AH321" s="12"/>
    </row>
    <row r="322">
      <c r="C322" s="19"/>
      <c r="F322" s="13"/>
      <c r="G322" s="9"/>
      <c r="I322" s="9"/>
      <c r="R322" s="11"/>
      <c r="X322" s="7"/>
      <c r="AH322" s="12"/>
    </row>
    <row r="323">
      <c r="C323" s="19"/>
      <c r="F323" s="13"/>
      <c r="G323" s="9"/>
      <c r="I323" s="9"/>
      <c r="R323" s="11"/>
      <c r="X323" s="7"/>
      <c r="AH323" s="12"/>
    </row>
    <row r="324">
      <c r="C324" s="19"/>
      <c r="F324" s="13"/>
      <c r="G324" s="9"/>
      <c r="I324" s="9"/>
      <c r="R324" s="11"/>
      <c r="X324" s="7"/>
      <c r="AH324" s="12"/>
    </row>
    <row r="325">
      <c r="C325" s="19"/>
      <c r="F325" s="13"/>
      <c r="G325" s="9"/>
      <c r="I325" s="9"/>
      <c r="R325" s="11"/>
      <c r="X325" s="7"/>
      <c r="AH325" s="12"/>
    </row>
    <row r="326">
      <c r="C326" s="19"/>
      <c r="F326" s="13"/>
      <c r="G326" s="9"/>
      <c r="I326" s="9"/>
      <c r="R326" s="11"/>
      <c r="X326" s="7"/>
      <c r="AH326" s="12"/>
    </row>
    <row r="327">
      <c r="C327" s="19"/>
      <c r="F327" s="13"/>
      <c r="G327" s="9"/>
      <c r="I327" s="9"/>
      <c r="R327" s="11"/>
      <c r="X327" s="7"/>
      <c r="AH327" s="12"/>
    </row>
    <row r="328">
      <c r="C328" s="19"/>
      <c r="F328" s="13"/>
      <c r="G328" s="9"/>
      <c r="I328" s="9"/>
      <c r="R328" s="11"/>
      <c r="X328" s="7"/>
      <c r="AH328" s="12"/>
    </row>
    <row r="329">
      <c r="C329" s="19"/>
      <c r="F329" s="13"/>
      <c r="G329" s="9"/>
      <c r="I329" s="9"/>
      <c r="R329" s="11"/>
      <c r="X329" s="7"/>
      <c r="AH329" s="12"/>
    </row>
    <row r="330">
      <c r="C330" s="19"/>
      <c r="F330" s="13"/>
      <c r="G330" s="9"/>
      <c r="I330" s="9"/>
      <c r="R330" s="11"/>
      <c r="X330" s="7"/>
      <c r="AH330" s="12"/>
    </row>
    <row r="331">
      <c r="C331" s="19"/>
      <c r="F331" s="13"/>
      <c r="G331" s="9"/>
      <c r="I331" s="9"/>
      <c r="R331" s="11"/>
      <c r="X331" s="7"/>
      <c r="AH331" s="12"/>
    </row>
    <row r="332">
      <c r="C332" s="19"/>
      <c r="F332" s="13"/>
      <c r="G332" s="9"/>
      <c r="I332" s="9"/>
      <c r="R332" s="11"/>
      <c r="X332" s="7"/>
      <c r="AH332" s="12"/>
    </row>
    <row r="333">
      <c r="C333" s="19"/>
      <c r="F333" s="13"/>
      <c r="G333" s="9"/>
      <c r="I333" s="9"/>
      <c r="R333" s="11"/>
      <c r="X333" s="7"/>
      <c r="AH333" s="12"/>
    </row>
    <row r="334">
      <c r="C334" s="19"/>
      <c r="F334" s="13"/>
      <c r="G334" s="9"/>
      <c r="I334" s="9"/>
      <c r="R334" s="11"/>
      <c r="X334" s="7"/>
      <c r="AH334" s="12"/>
    </row>
    <row r="335">
      <c r="C335" s="19"/>
      <c r="F335" s="13"/>
      <c r="G335" s="9"/>
      <c r="I335" s="9"/>
      <c r="R335" s="11"/>
      <c r="X335" s="7"/>
      <c r="AH335" s="12"/>
    </row>
    <row r="336">
      <c r="C336" s="19"/>
      <c r="F336" s="13"/>
      <c r="G336" s="9"/>
      <c r="I336" s="9"/>
      <c r="R336" s="11"/>
      <c r="X336" s="7"/>
      <c r="AH336" s="12"/>
    </row>
    <row r="337">
      <c r="C337" s="19"/>
      <c r="F337" s="13"/>
      <c r="G337" s="9"/>
      <c r="I337" s="9"/>
      <c r="R337" s="11"/>
      <c r="X337" s="7"/>
      <c r="AH337" s="12"/>
    </row>
    <row r="338">
      <c r="C338" s="19"/>
      <c r="F338" s="13"/>
      <c r="G338" s="9"/>
      <c r="I338" s="9"/>
      <c r="R338" s="11"/>
      <c r="X338" s="7"/>
      <c r="AH338" s="12"/>
    </row>
    <row r="339">
      <c r="C339" s="19"/>
      <c r="F339" s="13"/>
      <c r="G339" s="9"/>
      <c r="I339" s="9"/>
      <c r="R339" s="11"/>
      <c r="X339" s="7"/>
      <c r="AH339" s="12"/>
    </row>
    <row r="340">
      <c r="C340" s="19"/>
      <c r="F340" s="13"/>
      <c r="G340" s="9"/>
      <c r="I340" s="9"/>
      <c r="R340" s="11"/>
      <c r="X340" s="7"/>
      <c r="AH340" s="12"/>
    </row>
    <row r="341">
      <c r="C341" s="19"/>
      <c r="F341" s="13"/>
      <c r="G341" s="9"/>
      <c r="I341" s="9"/>
      <c r="R341" s="11"/>
      <c r="X341" s="7"/>
      <c r="AH341" s="12"/>
    </row>
    <row r="342">
      <c r="C342" s="19"/>
      <c r="F342" s="13"/>
      <c r="G342" s="9"/>
      <c r="I342" s="9"/>
      <c r="R342" s="11"/>
      <c r="X342" s="7"/>
      <c r="AH342" s="12"/>
    </row>
    <row r="343">
      <c r="C343" s="19"/>
      <c r="F343" s="13"/>
      <c r="G343" s="9"/>
      <c r="I343" s="9"/>
      <c r="R343" s="11"/>
      <c r="X343" s="7"/>
      <c r="AH343" s="12"/>
    </row>
    <row r="344">
      <c r="C344" s="19"/>
      <c r="F344" s="13"/>
      <c r="G344" s="9"/>
      <c r="I344" s="9"/>
      <c r="R344" s="11"/>
      <c r="X344" s="7"/>
      <c r="AH344" s="12"/>
    </row>
    <row r="345">
      <c r="C345" s="19"/>
      <c r="F345" s="13"/>
      <c r="G345" s="9"/>
      <c r="I345" s="9"/>
      <c r="R345" s="11"/>
      <c r="X345" s="7"/>
      <c r="AH345" s="12"/>
    </row>
    <row r="346">
      <c r="C346" s="19"/>
      <c r="F346" s="13"/>
      <c r="G346" s="9"/>
      <c r="I346" s="9"/>
      <c r="R346" s="11"/>
      <c r="X346" s="7"/>
      <c r="AH346" s="12"/>
    </row>
    <row r="347">
      <c r="C347" s="19"/>
      <c r="F347" s="13"/>
      <c r="G347" s="9"/>
      <c r="I347" s="9"/>
      <c r="R347" s="11"/>
      <c r="X347" s="7"/>
      <c r="AH347" s="12"/>
    </row>
    <row r="348">
      <c r="C348" s="19"/>
      <c r="F348" s="13"/>
      <c r="G348" s="9"/>
      <c r="I348" s="9"/>
      <c r="R348" s="11"/>
      <c r="X348" s="7"/>
      <c r="AH348" s="12"/>
    </row>
    <row r="349">
      <c r="C349" s="19"/>
      <c r="F349" s="13"/>
      <c r="G349" s="9"/>
      <c r="I349" s="9"/>
      <c r="R349" s="11"/>
      <c r="X349" s="7"/>
      <c r="AH349" s="12"/>
    </row>
    <row r="350">
      <c r="C350" s="19"/>
      <c r="F350" s="13"/>
      <c r="G350" s="9"/>
      <c r="I350" s="9"/>
      <c r="R350" s="11"/>
      <c r="X350" s="7"/>
      <c r="AH350" s="12"/>
    </row>
    <row r="351">
      <c r="C351" s="19"/>
      <c r="F351" s="13"/>
      <c r="G351" s="9"/>
      <c r="I351" s="9"/>
      <c r="R351" s="11"/>
      <c r="X351" s="7"/>
      <c r="AH351" s="12"/>
    </row>
    <row r="352">
      <c r="C352" s="19"/>
      <c r="F352" s="13"/>
      <c r="G352" s="9"/>
      <c r="I352" s="9"/>
      <c r="R352" s="11"/>
      <c r="X352" s="7"/>
      <c r="AH352" s="12"/>
    </row>
    <row r="353">
      <c r="C353" s="19"/>
      <c r="F353" s="13"/>
      <c r="G353" s="9"/>
      <c r="I353" s="9"/>
      <c r="R353" s="11"/>
      <c r="X353" s="7"/>
      <c r="AH353" s="12"/>
    </row>
    <row r="354">
      <c r="C354" s="19"/>
      <c r="F354" s="13"/>
      <c r="G354" s="9"/>
      <c r="I354" s="9"/>
      <c r="R354" s="11"/>
      <c r="X354" s="7"/>
      <c r="AH354" s="12"/>
    </row>
    <row r="355">
      <c r="C355" s="19"/>
      <c r="F355" s="13"/>
      <c r="G355" s="9"/>
      <c r="I355" s="9"/>
      <c r="R355" s="11"/>
      <c r="X355" s="7"/>
      <c r="AH355" s="12"/>
    </row>
    <row r="356">
      <c r="C356" s="19"/>
      <c r="F356" s="13"/>
      <c r="G356" s="9"/>
      <c r="I356" s="9"/>
      <c r="R356" s="11"/>
      <c r="X356" s="7"/>
      <c r="AH356" s="12"/>
    </row>
    <row r="357">
      <c r="C357" s="19"/>
      <c r="F357" s="13"/>
      <c r="G357" s="9"/>
      <c r="I357" s="9"/>
      <c r="R357" s="11"/>
      <c r="X357" s="7"/>
      <c r="AH357" s="12"/>
    </row>
    <row r="358">
      <c r="C358" s="19"/>
      <c r="F358" s="13"/>
      <c r="G358" s="9"/>
      <c r="I358" s="9"/>
      <c r="R358" s="11"/>
      <c r="X358" s="7"/>
      <c r="AH358" s="12"/>
    </row>
    <row r="359">
      <c r="C359" s="19"/>
      <c r="F359" s="13"/>
      <c r="G359" s="9"/>
      <c r="I359" s="9"/>
      <c r="R359" s="11"/>
      <c r="X359" s="7"/>
      <c r="AH359" s="12"/>
    </row>
    <row r="360">
      <c r="C360" s="19"/>
      <c r="F360" s="13"/>
      <c r="G360" s="9"/>
      <c r="I360" s="9"/>
      <c r="R360" s="11"/>
      <c r="X360" s="7"/>
      <c r="AH360" s="12"/>
    </row>
    <row r="361">
      <c r="C361" s="19"/>
      <c r="F361" s="13"/>
      <c r="G361" s="9"/>
      <c r="I361" s="9"/>
      <c r="R361" s="11"/>
      <c r="X361" s="7"/>
      <c r="AH361" s="12"/>
    </row>
    <row r="362">
      <c r="C362" s="19"/>
      <c r="F362" s="13"/>
      <c r="G362" s="9"/>
      <c r="I362" s="9"/>
      <c r="R362" s="11"/>
      <c r="X362" s="7"/>
      <c r="AH362" s="12"/>
    </row>
    <row r="363">
      <c r="C363" s="19"/>
      <c r="F363" s="13"/>
      <c r="G363" s="9"/>
      <c r="I363" s="9"/>
      <c r="R363" s="11"/>
      <c r="X363" s="7"/>
      <c r="AH363" s="12"/>
    </row>
    <row r="364">
      <c r="C364" s="19"/>
      <c r="F364" s="13"/>
      <c r="G364" s="9"/>
      <c r="I364" s="9"/>
      <c r="R364" s="11"/>
      <c r="X364" s="7"/>
      <c r="AH364" s="12"/>
    </row>
    <row r="365">
      <c r="C365" s="19"/>
      <c r="F365" s="13"/>
      <c r="G365" s="9"/>
      <c r="I365" s="9"/>
      <c r="R365" s="11"/>
      <c r="X365" s="7"/>
      <c r="AH365" s="12"/>
    </row>
    <row r="366">
      <c r="C366" s="19"/>
      <c r="F366" s="13"/>
      <c r="G366" s="9"/>
      <c r="I366" s="9"/>
      <c r="R366" s="11"/>
      <c r="X366" s="7"/>
      <c r="AH366" s="12"/>
    </row>
    <row r="367">
      <c r="C367" s="19"/>
      <c r="F367" s="13"/>
      <c r="G367" s="9"/>
      <c r="I367" s="9"/>
      <c r="R367" s="11"/>
      <c r="X367" s="7"/>
      <c r="AH367" s="12"/>
    </row>
    <row r="368">
      <c r="C368" s="19"/>
      <c r="F368" s="13"/>
      <c r="G368" s="9"/>
      <c r="I368" s="9"/>
      <c r="R368" s="11"/>
      <c r="X368" s="7"/>
      <c r="AH368" s="12"/>
    </row>
    <row r="369">
      <c r="C369" s="19"/>
      <c r="F369" s="13"/>
      <c r="G369" s="9"/>
      <c r="I369" s="9"/>
      <c r="R369" s="11"/>
      <c r="X369" s="7"/>
      <c r="AH369" s="12"/>
    </row>
    <row r="370">
      <c r="C370" s="19"/>
      <c r="F370" s="13"/>
      <c r="G370" s="9"/>
      <c r="I370" s="9"/>
      <c r="R370" s="11"/>
      <c r="X370" s="7"/>
      <c r="AH370" s="12"/>
    </row>
    <row r="371">
      <c r="C371" s="19"/>
      <c r="F371" s="13"/>
      <c r="G371" s="9"/>
      <c r="I371" s="9"/>
      <c r="R371" s="11"/>
      <c r="X371" s="7"/>
      <c r="AH371" s="12"/>
    </row>
    <row r="372">
      <c r="C372" s="19"/>
      <c r="F372" s="13"/>
      <c r="G372" s="9"/>
      <c r="I372" s="9"/>
      <c r="R372" s="11"/>
      <c r="X372" s="7"/>
      <c r="AH372" s="12"/>
    </row>
    <row r="373">
      <c r="C373" s="19"/>
      <c r="F373" s="13"/>
      <c r="G373" s="9"/>
      <c r="I373" s="9"/>
      <c r="R373" s="11"/>
      <c r="X373" s="7"/>
      <c r="AH373" s="12"/>
    </row>
    <row r="374">
      <c r="C374" s="19"/>
      <c r="F374" s="13"/>
      <c r="G374" s="9"/>
      <c r="I374" s="9"/>
      <c r="R374" s="11"/>
      <c r="X374" s="7"/>
      <c r="AH374" s="12"/>
    </row>
    <row r="375">
      <c r="C375" s="19"/>
      <c r="F375" s="13"/>
      <c r="G375" s="9"/>
      <c r="I375" s="9"/>
      <c r="R375" s="11"/>
      <c r="X375" s="7"/>
      <c r="AH375" s="12"/>
    </row>
    <row r="376">
      <c r="C376" s="19"/>
      <c r="F376" s="13"/>
      <c r="G376" s="9"/>
      <c r="I376" s="9"/>
      <c r="R376" s="11"/>
      <c r="X376" s="7"/>
      <c r="AH376" s="12"/>
    </row>
    <row r="377">
      <c r="C377" s="19"/>
      <c r="F377" s="13"/>
      <c r="G377" s="9"/>
      <c r="I377" s="9"/>
      <c r="R377" s="11"/>
      <c r="X377" s="7"/>
      <c r="AH377" s="12"/>
    </row>
    <row r="378">
      <c r="C378" s="19"/>
      <c r="F378" s="13"/>
      <c r="G378" s="9"/>
      <c r="I378" s="9"/>
      <c r="R378" s="11"/>
      <c r="X378" s="7"/>
      <c r="AH378" s="12"/>
    </row>
    <row r="379">
      <c r="C379" s="19"/>
      <c r="F379" s="13"/>
      <c r="G379" s="9"/>
      <c r="I379" s="9"/>
      <c r="R379" s="11"/>
      <c r="X379" s="7"/>
      <c r="AH379" s="12"/>
    </row>
    <row r="380">
      <c r="C380" s="19"/>
      <c r="F380" s="13"/>
      <c r="G380" s="9"/>
      <c r="I380" s="9"/>
      <c r="R380" s="11"/>
      <c r="X380" s="7"/>
      <c r="AH380" s="12"/>
    </row>
    <row r="381">
      <c r="C381" s="19"/>
      <c r="F381" s="13"/>
      <c r="G381" s="9"/>
      <c r="I381" s="9"/>
      <c r="R381" s="11"/>
      <c r="X381" s="7"/>
      <c r="AH381" s="12"/>
    </row>
    <row r="382">
      <c r="C382" s="19"/>
      <c r="F382" s="13"/>
      <c r="G382" s="9"/>
      <c r="I382" s="9"/>
      <c r="R382" s="11"/>
      <c r="X382" s="7"/>
      <c r="AH382" s="12"/>
    </row>
    <row r="383">
      <c r="C383" s="19"/>
      <c r="F383" s="13"/>
      <c r="G383" s="9"/>
      <c r="I383" s="9"/>
      <c r="R383" s="11"/>
      <c r="X383" s="7"/>
      <c r="AH383" s="12"/>
    </row>
    <row r="384">
      <c r="C384" s="19"/>
      <c r="F384" s="13"/>
      <c r="G384" s="9"/>
      <c r="I384" s="9"/>
      <c r="R384" s="11"/>
      <c r="X384" s="7"/>
      <c r="AH384" s="12"/>
    </row>
    <row r="385">
      <c r="C385" s="19"/>
      <c r="F385" s="13"/>
      <c r="G385" s="9"/>
      <c r="I385" s="9"/>
      <c r="R385" s="11"/>
      <c r="X385" s="7"/>
      <c r="AH385" s="12"/>
    </row>
    <row r="386">
      <c r="C386" s="19"/>
      <c r="F386" s="13"/>
      <c r="G386" s="9"/>
      <c r="I386" s="9"/>
      <c r="R386" s="11"/>
      <c r="X386" s="7"/>
      <c r="AH386" s="12"/>
    </row>
    <row r="387">
      <c r="C387" s="19"/>
      <c r="F387" s="13"/>
      <c r="G387" s="9"/>
      <c r="I387" s="9"/>
      <c r="R387" s="11"/>
      <c r="X387" s="7"/>
      <c r="AH387" s="12"/>
    </row>
    <row r="388">
      <c r="C388" s="19"/>
      <c r="F388" s="13"/>
      <c r="G388" s="9"/>
      <c r="I388" s="9"/>
      <c r="R388" s="11"/>
      <c r="X388" s="7"/>
      <c r="AH388" s="12"/>
    </row>
    <row r="389">
      <c r="C389" s="19"/>
      <c r="F389" s="13"/>
      <c r="G389" s="9"/>
      <c r="I389" s="9"/>
      <c r="R389" s="11"/>
      <c r="X389" s="7"/>
      <c r="AH389" s="12"/>
    </row>
    <row r="390">
      <c r="C390" s="19"/>
      <c r="F390" s="13"/>
      <c r="G390" s="9"/>
      <c r="I390" s="9"/>
      <c r="R390" s="11"/>
      <c r="X390" s="7"/>
      <c r="AH390" s="12"/>
    </row>
    <row r="391">
      <c r="C391" s="19"/>
      <c r="F391" s="13"/>
      <c r="G391" s="9"/>
      <c r="I391" s="9"/>
      <c r="R391" s="11"/>
      <c r="X391" s="7"/>
      <c r="AH391" s="12"/>
    </row>
    <row r="392">
      <c r="C392" s="19"/>
      <c r="F392" s="13"/>
      <c r="G392" s="9"/>
      <c r="I392" s="9"/>
      <c r="R392" s="11"/>
      <c r="X392" s="7"/>
      <c r="AH392" s="12"/>
    </row>
    <row r="393">
      <c r="C393" s="19"/>
      <c r="F393" s="13"/>
      <c r="G393" s="9"/>
      <c r="I393" s="9"/>
      <c r="R393" s="11"/>
      <c r="X393" s="7"/>
      <c r="AH393" s="12"/>
    </row>
    <row r="394">
      <c r="C394" s="19"/>
      <c r="F394" s="13"/>
      <c r="G394" s="9"/>
      <c r="I394" s="9"/>
      <c r="R394" s="11"/>
      <c r="X394" s="7"/>
      <c r="AH394" s="12"/>
    </row>
    <row r="395">
      <c r="C395" s="19"/>
      <c r="F395" s="13"/>
      <c r="G395" s="9"/>
      <c r="I395" s="9"/>
      <c r="R395" s="11"/>
      <c r="X395" s="7"/>
      <c r="AH395" s="12"/>
    </row>
    <row r="396">
      <c r="C396" s="19"/>
      <c r="F396" s="13"/>
      <c r="G396" s="9"/>
      <c r="I396" s="9"/>
      <c r="R396" s="11"/>
      <c r="X396" s="7"/>
      <c r="AH396" s="12"/>
    </row>
    <row r="397">
      <c r="C397" s="19"/>
      <c r="F397" s="13"/>
      <c r="G397" s="9"/>
      <c r="I397" s="9"/>
      <c r="R397" s="11"/>
      <c r="X397" s="7"/>
      <c r="AH397" s="12"/>
    </row>
    <row r="398">
      <c r="C398" s="19"/>
      <c r="F398" s="13"/>
      <c r="G398" s="9"/>
      <c r="I398" s="9"/>
      <c r="R398" s="11"/>
      <c r="X398" s="7"/>
      <c r="AH398" s="12"/>
    </row>
    <row r="399">
      <c r="C399" s="19"/>
      <c r="F399" s="13"/>
      <c r="G399" s="9"/>
      <c r="I399" s="9"/>
      <c r="R399" s="11"/>
      <c r="X399" s="7"/>
      <c r="AH399" s="12"/>
    </row>
    <row r="400">
      <c r="C400" s="19"/>
      <c r="F400" s="13"/>
      <c r="G400" s="9"/>
      <c r="I400" s="9"/>
      <c r="R400" s="11"/>
      <c r="X400" s="7"/>
      <c r="AH400" s="12"/>
    </row>
    <row r="401">
      <c r="C401" s="19"/>
      <c r="F401" s="13"/>
      <c r="G401" s="9"/>
      <c r="I401" s="9"/>
      <c r="R401" s="11"/>
      <c r="X401" s="7"/>
      <c r="AH401" s="12"/>
    </row>
    <row r="402">
      <c r="C402" s="19"/>
      <c r="F402" s="13"/>
      <c r="G402" s="9"/>
      <c r="I402" s="9"/>
      <c r="R402" s="11"/>
      <c r="X402" s="7"/>
      <c r="AH402" s="12"/>
    </row>
    <row r="403">
      <c r="C403" s="19"/>
      <c r="F403" s="13"/>
      <c r="G403" s="9"/>
      <c r="I403" s="9"/>
      <c r="R403" s="11"/>
      <c r="X403" s="7"/>
      <c r="AH403" s="12"/>
    </row>
    <row r="404">
      <c r="C404" s="19"/>
      <c r="F404" s="13"/>
      <c r="G404" s="9"/>
      <c r="I404" s="9"/>
      <c r="R404" s="11"/>
      <c r="X404" s="7"/>
      <c r="AH404" s="12"/>
    </row>
    <row r="405">
      <c r="C405" s="19"/>
      <c r="F405" s="13"/>
      <c r="G405" s="9"/>
      <c r="I405" s="9"/>
      <c r="R405" s="11"/>
      <c r="X405" s="7"/>
      <c r="AH405" s="12"/>
    </row>
    <row r="406">
      <c r="C406" s="19"/>
      <c r="F406" s="13"/>
      <c r="G406" s="9"/>
      <c r="I406" s="9"/>
      <c r="R406" s="11"/>
      <c r="X406" s="7"/>
      <c r="AH406" s="12"/>
    </row>
    <row r="407">
      <c r="C407" s="19"/>
      <c r="F407" s="13"/>
      <c r="G407" s="9"/>
      <c r="I407" s="9"/>
      <c r="R407" s="11"/>
      <c r="X407" s="7"/>
      <c r="AH407" s="12"/>
    </row>
    <row r="408">
      <c r="C408" s="19"/>
      <c r="F408" s="13"/>
      <c r="G408" s="9"/>
      <c r="I408" s="9"/>
      <c r="R408" s="11"/>
      <c r="X408" s="7"/>
      <c r="AH408" s="12"/>
    </row>
    <row r="409">
      <c r="C409" s="19"/>
      <c r="F409" s="13"/>
      <c r="G409" s="9"/>
      <c r="I409" s="9"/>
      <c r="R409" s="11"/>
      <c r="X409" s="7"/>
      <c r="AH409" s="12"/>
    </row>
    <row r="410">
      <c r="C410" s="19"/>
      <c r="F410" s="13"/>
      <c r="G410" s="9"/>
      <c r="I410" s="9"/>
      <c r="R410" s="11"/>
      <c r="X410" s="7"/>
      <c r="AH410" s="12"/>
    </row>
    <row r="411">
      <c r="C411" s="19"/>
      <c r="F411" s="13"/>
      <c r="G411" s="9"/>
      <c r="I411" s="9"/>
      <c r="R411" s="11"/>
      <c r="X411" s="7"/>
      <c r="AH411" s="12"/>
    </row>
    <row r="412">
      <c r="C412" s="19"/>
      <c r="F412" s="13"/>
      <c r="G412" s="9"/>
      <c r="I412" s="9"/>
      <c r="R412" s="11"/>
      <c r="X412" s="7"/>
      <c r="AH412" s="12"/>
    </row>
    <row r="413">
      <c r="C413" s="19"/>
      <c r="F413" s="13"/>
      <c r="G413" s="9"/>
      <c r="I413" s="9"/>
      <c r="R413" s="11"/>
      <c r="X413" s="7"/>
      <c r="AH413" s="12"/>
    </row>
    <row r="414">
      <c r="C414" s="19"/>
      <c r="F414" s="13"/>
      <c r="G414" s="9"/>
      <c r="I414" s="9"/>
      <c r="R414" s="11"/>
      <c r="X414" s="7"/>
      <c r="AH414" s="12"/>
    </row>
    <row r="415">
      <c r="C415" s="19"/>
      <c r="F415" s="13"/>
      <c r="G415" s="9"/>
      <c r="I415" s="9"/>
      <c r="R415" s="11"/>
      <c r="X415" s="7"/>
      <c r="AH415" s="12"/>
    </row>
    <row r="416">
      <c r="C416" s="19"/>
      <c r="F416" s="13"/>
      <c r="G416" s="9"/>
      <c r="I416" s="9"/>
      <c r="R416" s="11"/>
      <c r="X416" s="7"/>
      <c r="AH416" s="12"/>
    </row>
    <row r="417">
      <c r="C417" s="19"/>
      <c r="F417" s="13"/>
      <c r="G417" s="9"/>
      <c r="I417" s="9"/>
      <c r="R417" s="11"/>
      <c r="X417" s="7"/>
      <c r="AH417" s="12"/>
    </row>
    <row r="418">
      <c r="C418" s="19"/>
      <c r="F418" s="13"/>
      <c r="G418" s="9"/>
      <c r="I418" s="9"/>
      <c r="R418" s="11"/>
      <c r="X418" s="7"/>
      <c r="AH418" s="12"/>
    </row>
    <row r="419">
      <c r="C419" s="19"/>
      <c r="F419" s="13"/>
      <c r="G419" s="9"/>
      <c r="I419" s="9"/>
      <c r="R419" s="11"/>
      <c r="X419" s="7"/>
      <c r="AH419" s="12"/>
    </row>
    <row r="420">
      <c r="C420" s="19"/>
      <c r="F420" s="13"/>
      <c r="G420" s="9"/>
      <c r="I420" s="9"/>
      <c r="R420" s="11"/>
      <c r="X420" s="7"/>
      <c r="AH420" s="12"/>
    </row>
    <row r="421">
      <c r="C421" s="19"/>
      <c r="F421" s="13"/>
      <c r="G421" s="9"/>
      <c r="I421" s="9"/>
      <c r="R421" s="11"/>
      <c r="X421" s="7"/>
      <c r="AH421" s="12"/>
    </row>
    <row r="422">
      <c r="C422" s="19"/>
      <c r="F422" s="13"/>
      <c r="G422" s="9"/>
      <c r="I422" s="9"/>
      <c r="R422" s="11"/>
      <c r="X422" s="7"/>
      <c r="AH422" s="12"/>
    </row>
    <row r="423">
      <c r="C423" s="19"/>
      <c r="F423" s="13"/>
      <c r="G423" s="9"/>
      <c r="I423" s="9"/>
      <c r="R423" s="11"/>
      <c r="X423" s="7"/>
      <c r="AH423" s="12"/>
    </row>
    <row r="424">
      <c r="C424" s="19"/>
      <c r="F424" s="13"/>
      <c r="G424" s="9"/>
      <c r="I424" s="9"/>
      <c r="R424" s="11"/>
      <c r="X424" s="7"/>
      <c r="AH424" s="12"/>
    </row>
    <row r="425">
      <c r="C425" s="19"/>
      <c r="F425" s="13"/>
      <c r="G425" s="9"/>
      <c r="I425" s="9"/>
      <c r="R425" s="11"/>
      <c r="X425" s="7"/>
      <c r="AH425" s="12"/>
    </row>
    <row r="426">
      <c r="C426" s="19"/>
      <c r="F426" s="13"/>
      <c r="G426" s="9"/>
      <c r="I426" s="9"/>
      <c r="R426" s="11"/>
      <c r="X426" s="7"/>
      <c r="AH426" s="12"/>
    </row>
    <row r="427">
      <c r="C427" s="19"/>
      <c r="F427" s="13"/>
      <c r="G427" s="9"/>
      <c r="I427" s="9"/>
      <c r="R427" s="11"/>
      <c r="X427" s="7"/>
      <c r="AH427" s="12"/>
    </row>
    <row r="428">
      <c r="C428" s="19"/>
      <c r="F428" s="13"/>
      <c r="G428" s="9"/>
      <c r="I428" s="9"/>
      <c r="R428" s="11"/>
      <c r="X428" s="7"/>
      <c r="AH428" s="12"/>
    </row>
    <row r="429">
      <c r="C429" s="19"/>
      <c r="F429" s="13"/>
      <c r="G429" s="9"/>
      <c r="I429" s="9"/>
      <c r="R429" s="11"/>
      <c r="X429" s="7"/>
      <c r="AH429" s="12"/>
    </row>
    <row r="430">
      <c r="C430" s="19"/>
      <c r="F430" s="13"/>
      <c r="G430" s="9"/>
      <c r="I430" s="9"/>
      <c r="R430" s="11"/>
      <c r="X430" s="7"/>
      <c r="AH430" s="12"/>
    </row>
    <row r="431">
      <c r="C431" s="19"/>
      <c r="F431" s="13"/>
      <c r="G431" s="9"/>
      <c r="I431" s="9"/>
      <c r="R431" s="11"/>
      <c r="X431" s="7"/>
      <c r="AH431" s="12"/>
    </row>
    <row r="432">
      <c r="C432" s="19"/>
      <c r="F432" s="13"/>
      <c r="G432" s="9"/>
      <c r="I432" s="9"/>
      <c r="R432" s="11"/>
      <c r="X432" s="7"/>
      <c r="AH432" s="12"/>
    </row>
    <row r="433">
      <c r="C433" s="19"/>
      <c r="F433" s="13"/>
      <c r="G433" s="9"/>
      <c r="I433" s="9"/>
      <c r="R433" s="11"/>
      <c r="X433" s="7"/>
      <c r="AH433" s="12"/>
    </row>
    <row r="434">
      <c r="C434" s="19"/>
      <c r="F434" s="13"/>
      <c r="G434" s="9"/>
      <c r="I434" s="9"/>
      <c r="R434" s="11"/>
      <c r="X434" s="7"/>
      <c r="AH434" s="12"/>
    </row>
    <row r="435">
      <c r="C435" s="19"/>
      <c r="F435" s="13"/>
      <c r="G435" s="9"/>
      <c r="I435" s="9"/>
      <c r="R435" s="11"/>
      <c r="X435" s="7"/>
      <c r="AH435" s="12"/>
    </row>
    <row r="436">
      <c r="C436" s="19"/>
      <c r="F436" s="13"/>
      <c r="G436" s="9"/>
      <c r="I436" s="9"/>
      <c r="R436" s="11"/>
      <c r="X436" s="7"/>
      <c r="AH436" s="12"/>
    </row>
    <row r="437">
      <c r="C437" s="19"/>
      <c r="F437" s="13"/>
      <c r="G437" s="9"/>
      <c r="I437" s="9"/>
      <c r="R437" s="11"/>
      <c r="X437" s="7"/>
      <c r="AH437" s="12"/>
    </row>
    <row r="438">
      <c r="C438" s="19"/>
      <c r="F438" s="13"/>
      <c r="G438" s="9"/>
      <c r="I438" s="9"/>
      <c r="R438" s="11"/>
      <c r="X438" s="7"/>
      <c r="AH438" s="12"/>
    </row>
    <row r="439">
      <c r="C439" s="19"/>
      <c r="F439" s="13"/>
      <c r="G439" s="9"/>
      <c r="I439" s="9"/>
      <c r="R439" s="11"/>
      <c r="X439" s="7"/>
      <c r="AH439" s="12"/>
    </row>
    <row r="440">
      <c r="C440" s="19"/>
      <c r="F440" s="13"/>
      <c r="G440" s="9"/>
      <c r="I440" s="9"/>
      <c r="R440" s="11"/>
      <c r="X440" s="7"/>
      <c r="AH440" s="12"/>
    </row>
    <row r="441">
      <c r="C441" s="19"/>
      <c r="F441" s="13"/>
      <c r="G441" s="9"/>
      <c r="I441" s="9"/>
      <c r="R441" s="11"/>
      <c r="X441" s="7"/>
      <c r="AH441" s="12"/>
    </row>
    <row r="442">
      <c r="C442" s="19"/>
      <c r="F442" s="13"/>
      <c r="G442" s="9"/>
      <c r="I442" s="9"/>
      <c r="R442" s="11"/>
      <c r="X442" s="7"/>
      <c r="AH442" s="12"/>
    </row>
    <row r="443">
      <c r="C443" s="19"/>
      <c r="F443" s="13"/>
      <c r="G443" s="9"/>
      <c r="I443" s="9"/>
      <c r="R443" s="11"/>
      <c r="X443" s="7"/>
      <c r="AH443" s="12"/>
    </row>
    <row r="444">
      <c r="C444" s="19"/>
      <c r="F444" s="13"/>
      <c r="G444" s="9"/>
      <c r="I444" s="9"/>
      <c r="R444" s="11"/>
      <c r="X444" s="7"/>
      <c r="AH444" s="12"/>
    </row>
    <row r="445">
      <c r="C445" s="19"/>
      <c r="F445" s="13"/>
      <c r="G445" s="9"/>
      <c r="I445" s="9"/>
      <c r="R445" s="11"/>
      <c r="X445" s="7"/>
      <c r="AH445" s="12"/>
    </row>
    <row r="446">
      <c r="C446" s="19"/>
      <c r="F446" s="13"/>
      <c r="G446" s="9"/>
      <c r="I446" s="9"/>
      <c r="R446" s="11"/>
      <c r="X446" s="7"/>
      <c r="AH446" s="12"/>
    </row>
    <row r="447">
      <c r="C447" s="19"/>
      <c r="F447" s="13"/>
      <c r="G447" s="9"/>
      <c r="I447" s="9"/>
      <c r="R447" s="11"/>
      <c r="X447" s="7"/>
      <c r="AH447" s="12"/>
    </row>
    <row r="448">
      <c r="C448" s="19"/>
      <c r="F448" s="13"/>
      <c r="G448" s="9"/>
      <c r="I448" s="9"/>
      <c r="R448" s="11"/>
      <c r="X448" s="7"/>
      <c r="AH448" s="12"/>
    </row>
    <row r="449">
      <c r="C449" s="19"/>
      <c r="F449" s="13"/>
      <c r="G449" s="9"/>
      <c r="I449" s="9"/>
      <c r="R449" s="11"/>
      <c r="X449" s="7"/>
      <c r="AH449" s="12"/>
    </row>
    <row r="450">
      <c r="C450" s="19"/>
      <c r="F450" s="13"/>
      <c r="G450" s="9"/>
      <c r="I450" s="9"/>
      <c r="R450" s="11"/>
      <c r="X450" s="7"/>
      <c r="AH450" s="12"/>
    </row>
    <row r="451">
      <c r="C451" s="19"/>
      <c r="F451" s="13"/>
      <c r="G451" s="9"/>
      <c r="I451" s="9"/>
      <c r="R451" s="11"/>
      <c r="X451" s="7"/>
      <c r="AH451" s="12"/>
    </row>
    <row r="452">
      <c r="C452" s="19"/>
      <c r="F452" s="13"/>
      <c r="G452" s="9"/>
      <c r="I452" s="9"/>
      <c r="R452" s="11"/>
      <c r="X452" s="7"/>
      <c r="AH452" s="12"/>
    </row>
    <row r="453">
      <c r="C453" s="19"/>
      <c r="F453" s="13"/>
      <c r="G453" s="9"/>
      <c r="I453" s="9"/>
      <c r="R453" s="11"/>
      <c r="X453" s="7"/>
      <c r="AH453" s="12"/>
    </row>
    <row r="454">
      <c r="C454" s="19"/>
      <c r="F454" s="13"/>
      <c r="G454" s="9"/>
      <c r="I454" s="9"/>
      <c r="R454" s="11"/>
      <c r="X454" s="7"/>
      <c r="AH454" s="12"/>
    </row>
    <row r="455">
      <c r="C455" s="19"/>
      <c r="F455" s="13"/>
      <c r="G455" s="9"/>
      <c r="I455" s="9"/>
      <c r="R455" s="11"/>
      <c r="X455" s="7"/>
      <c r="AH455" s="12"/>
    </row>
    <row r="456">
      <c r="C456" s="19"/>
      <c r="F456" s="13"/>
      <c r="G456" s="9"/>
      <c r="I456" s="9"/>
      <c r="R456" s="11"/>
      <c r="X456" s="7"/>
      <c r="AH456" s="12"/>
    </row>
    <row r="457">
      <c r="C457" s="19"/>
      <c r="F457" s="13"/>
      <c r="G457" s="9"/>
      <c r="I457" s="9"/>
      <c r="R457" s="11"/>
      <c r="X457" s="7"/>
      <c r="AH457" s="12"/>
    </row>
    <row r="458">
      <c r="C458" s="19"/>
      <c r="F458" s="13"/>
      <c r="G458" s="9"/>
      <c r="I458" s="9"/>
      <c r="R458" s="11"/>
      <c r="X458" s="7"/>
      <c r="AH458" s="12"/>
    </row>
    <row r="459">
      <c r="C459" s="19"/>
      <c r="F459" s="13"/>
      <c r="G459" s="9"/>
      <c r="I459" s="9"/>
      <c r="R459" s="11"/>
      <c r="X459" s="7"/>
      <c r="AH459" s="12"/>
    </row>
    <row r="460">
      <c r="C460" s="19"/>
      <c r="F460" s="13"/>
      <c r="G460" s="9"/>
      <c r="I460" s="9"/>
      <c r="R460" s="11"/>
      <c r="X460" s="7"/>
      <c r="AH460" s="12"/>
    </row>
    <row r="461">
      <c r="C461" s="19"/>
      <c r="F461" s="13"/>
      <c r="G461" s="9"/>
      <c r="I461" s="9"/>
      <c r="R461" s="11"/>
      <c r="X461" s="7"/>
      <c r="AH461" s="12"/>
    </row>
    <row r="462">
      <c r="C462" s="19"/>
      <c r="F462" s="13"/>
      <c r="G462" s="9"/>
      <c r="I462" s="9"/>
      <c r="R462" s="11"/>
      <c r="X462" s="7"/>
      <c r="AH462" s="12"/>
    </row>
    <row r="463">
      <c r="C463" s="19"/>
      <c r="F463" s="13"/>
      <c r="G463" s="9"/>
      <c r="I463" s="9"/>
      <c r="R463" s="11"/>
      <c r="X463" s="7"/>
      <c r="AH463" s="12"/>
    </row>
    <row r="464">
      <c r="C464" s="19"/>
      <c r="F464" s="13"/>
      <c r="G464" s="9"/>
      <c r="I464" s="9"/>
      <c r="R464" s="11"/>
      <c r="X464" s="7"/>
      <c r="AH464" s="12"/>
    </row>
    <row r="465">
      <c r="C465" s="19"/>
      <c r="F465" s="13"/>
      <c r="G465" s="9"/>
      <c r="I465" s="9"/>
      <c r="R465" s="11"/>
      <c r="X465" s="7"/>
      <c r="AH465" s="12"/>
    </row>
    <row r="466">
      <c r="C466" s="19"/>
      <c r="F466" s="13"/>
      <c r="G466" s="9"/>
      <c r="I466" s="9"/>
      <c r="R466" s="11"/>
      <c r="X466" s="7"/>
      <c r="AH466" s="12"/>
    </row>
    <row r="467">
      <c r="C467" s="19"/>
      <c r="F467" s="13"/>
      <c r="G467" s="9"/>
      <c r="I467" s="9"/>
      <c r="R467" s="11"/>
      <c r="X467" s="7"/>
      <c r="AH467" s="12"/>
    </row>
    <row r="468">
      <c r="C468" s="19"/>
      <c r="F468" s="13"/>
      <c r="G468" s="9"/>
      <c r="I468" s="9"/>
      <c r="R468" s="11"/>
      <c r="X468" s="7"/>
      <c r="AH468" s="12"/>
    </row>
    <row r="469">
      <c r="C469" s="19"/>
      <c r="F469" s="13"/>
      <c r="G469" s="9"/>
      <c r="I469" s="9"/>
      <c r="R469" s="11"/>
      <c r="X469" s="7"/>
      <c r="AH469" s="12"/>
    </row>
    <row r="470">
      <c r="C470" s="19"/>
      <c r="F470" s="13"/>
      <c r="G470" s="9"/>
      <c r="I470" s="9"/>
      <c r="R470" s="11"/>
      <c r="X470" s="7"/>
      <c r="AH470" s="12"/>
    </row>
    <row r="471">
      <c r="C471" s="19"/>
      <c r="F471" s="13"/>
      <c r="G471" s="9"/>
      <c r="I471" s="9"/>
      <c r="R471" s="11"/>
      <c r="X471" s="7"/>
      <c r="AH471" s="12"/>
    </row>
    <row r="472">
      <c r="C472" s="19"/>
      <c r="F472" s="13"/>
      <c r="G472" s="9"/>
      <c r="I472" s="9"/>
      <c r="R472" s="11"/>
      <c r="X472" s="7"/>
      <c r="AH472" s="12"/>
    </row>
    <row r="473">
      <c r="C473" s="19"/>
      <c r="F473" s="13"/>
      <c r="G473" s="9"/>
      <c r="I473" s="9"/>
      <c r="R473" s="11"/>
      <c r="X473" s="7"/>
      <c r="AH473" s="12"/>
    </row>
    <row r="474">
      <c r="C474" s="19"/>
      <c r="F474" s="13"/>
      <c r="G474" s="9"/>
      <c r="I474" s="9"/>
      <c r="R474" s="11"/>
      <c r="X474" s="7"/>
      <c r="AH474" s="12"/>
    </row>
    <row r="475">
      <c r="C475" s="19"/>
      <c r="F475" s="13"/>
      <c r="G475" s="9"/>
      <c r="I475" s="9"/>
      <c r="R475" s="11"/>
      <c r="X475" s="7"/>
      <c r="AH475" s="12"/>
    </row>
    <row r="476">
      <c r="C476" s="19"/>
      <c r="F476" s="13"/>
      <c r="G476" s="9"/>
      <c r="I476" s="9"/>
      <c r="R476" s="11"/>
      <c r="X476" s="7"/>
      <c r="AH476" s="12"/>
    </row>
    <row r="477">
      <c r="C477" s="19"/>
      <c r="F477" s="13"/>
      <c r="G477" s="9"/>
      <c r="I477" s="9"/>
      <c r="R477" s="11"/>
      <c r="X477" s="7"/>
      <c r="AH477" s="12"/>
    </row>
    <row r="478">
      <c r="C478" s="19"/>
      <c r="F478" s="13"/>
      <c r="G478" s="9"/>
      <c r="I478" s="9"/>
      <c r="R478" s="11"/>
      <c r="X478" s="7"/>
      <c r="AH478" s="12"/>
    </row>
    <row r="479">
      <c r="C479" s="19"/>
      <c r="F479" s="13"/>
      <c r="G479" s="9"/>
      <c r="I479" s="9"/>
      <c r="R479" s="11"/>
      <c r="X479" s="7"/>
      <c r="AH479" s="12"/>
    </row>
    <row r="480">
      <c r="C480" s="19"/>
      <c r="F480" s="13"/>
      <c r="G480" s="9"/>
      <c r="I480" s="9"/>
      <c r="R480" s="11"/>
      <c r="X480" s="7"/>
      <c r="AH480" s="12"/>
    </row>
    <row r="481">
      <c r="C481" s="19"/>
      <c r="F481" s="13"/>
      <c r="G481" s="9"/>
      <c r="I481" s="9"/>
      <c r="R481" s="11"/>
      <c r="X481" s="7"/>
      <c r="AH481" s="12"/>
    </row>
    <row r="482">
      <c r="C482" s="19"/>
      <c r="F482" s="13"/>
      <c r="G482" s="9"/>
      <c r="I482" s="9"/>
      <c r="R482" s="11"/>
      <c r="X482" s="7"/>
      <c r="AH482" s="12"/>
    </row>
    <row r="483">
      <c r="C483" s="19"/>
      <c r="F483" s="13"/>
      <c r="G483" s="9"/>
      <c r="I483" s="9"/>
      <c r="R483" s="11"/>
      <c r="X483" s="7"/>
      <c r="AH483" s="12"/>
    </row>
    <row r="484">
      <c r="C484" s="19"/>
      <c r="F484" s="13"/>
      <c r="G484" s="9"/>
      <c r="I484" s="9"/>
      <c r="R484" s="11"/>
      <c r="X484" s="7"/>
      <c r="AH484" s="12"/>
    </row>
    <row r="485">
      <c r="C485" s="19"/>
      <c r="F485" s="13"/>
      <c r="G485" s="9"/>
      <c r="I485" s="9"/>
      <c r="R485" s="11"/>
      <c r="X485" s="7"/>
      <c r="AH485" s="12"/>
    </row>
    <row r="486">
      <c r="C486" s="19"/>
      <c r="F486" s="13"/>
      <c r="G486" s="9"/>
      <c r="I486" s="9"/>
      <c r="R486" s="11"/>
      <c r="X486" s="7"/>
      <c r="AH486" s="12"/>
    </row>
    <row r="487">
      <c r="C487" s="19"/>
      <c r="F487" s="13"/>
      <c r="G487" s="9"/>
      <c r="I487" s="9"/>
      <c r="R487" s="11"/>
      <c r="X487" s="7"/>
      <c r="AH487" s="12"/>
    </row>
    <row r="488">
      <c r="C488" s="19"/>
      <c r="F488" s="13"/>
      <c r="G488" s="9"/>
      <c r="I488" s="9"/>
      <c r="R488" s="11"/>
      <c r="X488" s="7"/>
      <c r="AH488" s="12"/>
    </row>
    <row r="489">
      <c r="C489" s="19"/>
      <c r="F489" s="13"/>
      <c r="G489" s="9"/>
      <c r="I489" s="9"/>
      <c r="R489" s="11"/>
      <c r="X489" s="7"/>
      <c r="AH489" s="12"/>
    </row>
    <row r="490">
      <c r="C490" s="19"/>
      <c r="F490" s="13"/>
      <c r="G490" s="9"/>
      <c r="I490" s="9"/>
      <c r="R490" s="11"/>
      <c r="X490" s="7"/>
      <c r="AH490" s="12"/>
    </row>
    <row r="491">
      <c r="C491" s="19"/>
      <c r="F491" s="13"/>
      <c r="G491" s="9"/>
      <c r="I491" s="9"/>
      <c r="R491" s="11"/>
      <c r="X491" s="7"/>
      <c r="AH491" s="12"/>
    </row>
    <row r="492">
      <c r="C492" s="19"/>
      <c r="F492" s="13"/>
      <c r="G492" s="9"/>
      <c r="I492" s="9"/>
      <c r="R492" s="11"/>
      <c r="X492" s="7"/>
      <c r="AH492" s="12"/>
    </row>
    <row r="493">
      <c r="C493" s="19"/>
      <c r="F493" s="13"/>
      <c r="G493" s="9"/>
      <c r="I493" s="9"/>
      <c r="R493" s="11"/>
      <c r="X493" s="7"/>
      <c r="AH493" s="12"/>
    </row>
    <row r="494">
      <c r="C494" s="19"/>
      <c r="F494" s="13"/>
      <c r="G494" s="9"/>
      <c r="I494" s="9"/>
      <c r="R494" s="11"/>
      <c r="X494" s="7"/>
      <c r="AH494" s="12"/>
    </row>
    <row r="495">
      <c r="C495" s="19"/>
      <c r="F495" s="13"/>
      <c r="G495" s="9"/>
      <c r="I495" s="9"/>
      <c r="R495" s="11"/>
      <c r="X495" s="7"/>
      <c r="AH495" s="12"/>
    </row>
    <row r="496">
      <c r="C496" s="19"/>
      <c r="F496" s="13"/>
      <c r="G496" s="9"/>
      <c r="I496" s="9"/>
      <c r="R496" s="11"/>
      <c r="X496" s="7"/>
      <c r="AH496" s="12"/>
    </row>
    <row r="497">
      <c r="C497" s="19"/>
      <c r="F497" s="13"/>
      <c r="G497" s="9"/>
      <c r="I497" s="9"/>
      <c r="R497" s="11"/>
      <c r="X497" s="7"/>
      <c r="AH497" s="12"/>
    </row>
    <row r="498">
      <c r="C498" s="19"/>
      <c r="F498" s="13"/>
      <c r="G498" s="9"/>
      <c r="I498" s="9"/>
      <c r="R498" s="11"/>
      <c r="X498" s="7"/>
      <c r="AH498" s="12"/>
    </row>
    <row r="499">
      <c r="C499" s="19"/>
      <c r="F499" s="13"/>
      <c r="G499" s="9"/>
      <c r="I499" s="9"/>
      <c r="R499" s="11"/>
      <c r="X499" s="7"/>
      <c r="AH499" s="12"/>
    </row>
    <row r="500">
      <c r="C500" s="19"/>
      <c r="F500" s="13"/>
      <c r="G500" s="9"/>
      <c r="I500" s="9"/>
      <c r="R500" s="11"/>
      <c r="X500" s="7"/>
      <c r="AH500" s="12"/>
    </row>
    <row r="501">
      <c r="C501" s="19"/>
      <c r="F501" s="13"/>
      <c r="G501" s="9"/>
      <c r="I501" s="9"/>
      <c r="R501" s="11"/>
      <c r="X501" s="7"/>
      <c r="AH501" s="12"/>
    </row>
    <row r="502">
      <c r="C502" s="19"/>
      <c r="F502" s="13"/>
      <c r="G502" s="9"/>
      <c r="I502" s="9"/>
      <c r="R502" s="11"/>
      <c r="X502" s="7"/>
      <c r="AH502" s="12"/>
    </row>
    <row r="503">
      <c r="C503" s="19"/>
      <c r="F503" s="13"/>
      <c r="G503" s="9"/>
      <c r="I503" s="9"/>
      <c r="R503" s="11"/>
      <c r="X503" s="7"/>
      <c r="AH503" s="12"/>
    </row>
    <row r="504">
      <c r="C504" s="19"/>
      <c r="F504" s="13"/>
      <c r="G504" s="9"/>
      <c r="I504" s="9"/>
      <c r="R504" s="11"/>
      <c r="X504" s="7"/>
      <c r="AH504" s="12"/>
    </row>
    <row r="505">
      <c r="C505" s="19"/>
      <c r="F505" s="13"/>
      <c r="G505" s="9"/>
      <c r="I505" s="9"/>
      <c r="R505" s="11"/>
      <c r="X505" s="7"/>
      <c r="AH505" s="12"/>
    </row>
    <row r="506">
      <c r="C506" s="19"/>
      <c r="F506" s="13"/>
      <c r="G506" s="9"/>
      <c r="I506" s="9"/>
      <c r="R506" s="11"/>
      <c r="X506" s="7"/>
      <c r="AH506" s="12"/>
    </row>
    <row r="507">
      <c r="C507" s="19"/>
      <c r="F507" s="13"/>
      <c r="G507" s="9"/>
      <c r="I507" s="9"/>
      <c r="R507" s="11"/>
      <c r="X507" s="7"/>
      <c r="AH507" s="12"/>
    </row>
    <row r="508">
      <c r="C508" s="19"/>
      <c r="F508" s="13"/>
      <c r="G508" s="9"/>
      <c r="I508" s="9"/>
      <c r="R508" s="11"/>
      <c r="X508" s="7"/>
      <c r="AH508" s="12"/>
    </row>
    <row r="509">
      <c r="C509" s="19"/>
      <c r="F509" s="13"/>
      <c r="G509" s="9"/>
      <c r="I509" s="9"/>
      <c r="R509" s="11"/>
      <c r="X509" s="7"/>
      <c r="AH509" s="12"/>
    </row>
    <row r="510">
      <c r="C510" s="19"/>
      <c r="F510" s="13"/>
      <c r="G510" s="9"/>
      <c r="I510" s="9"/>
      <c r="R510" s="11"/>
      <c r="X510" s="7"/>
      <c r="AH510" s="12"/>
    </row>
    <row r="511">
      <c r="C511" s="19"/>
      <c r="F511" s="13"/>
      <c r="G511" s="9"/>
      <c r="I511" s="9"/>
      <c r="R511" s="11"/>
      <c r="X511" s="7"/>
      <c r="AH511" s="12"/>
    </row>
    <row r="512">
      <c r="C512" s="19"/>
      <c r="F512" s="13"/>
      <c r="G512" s="9"/>
      <c r="I512" s="9"/>
      <c r="R512" s="11"/>
      <c r="X512" s="7"/>
      <c r="AH512" s="12"/>
    </row>
    <row r="513">
      <c r="C513" s="19"/>
      <c r="F513" s="13"/>
      <c r="G513" s="9"/>
      <c r="I513" s="9"/>
      <c r="R513" s="11"/>
      <c r="X513" s="7"/>
      <c r="AH513" s="12"/>
    </row>
    <row r="514">
      <c r="C514" s="19"/>
      <c r="F514" s="13"/>
      <c r="G514" s="9"/>
      <c r="I514" s="9"/>
      <c r="R514" s="11"/>
      <c r="X514" s="7"/>
      <c r="AH514" s="12"/>
    </row>
    <row r="515">
      <c r="C515" s="19"/>
      <c r="F515" s="13"/>
      <c r="G515" s="9"/>
      <c r="I515" s="9"/>
      <c r="R515" s="11"/>
      <c r="X515" s="7"/>
      <c r="AH515" s="12"/>
    </row>
    <row r="516">
      <c r="C516" s="19"/>
      <c r="F516" s="13"/>
      <c r="G516" s="9"/>
      <c r="I516" s="9"/>
      <c r="R516" s="11"/>
      <c r="X516" s="7"/>
      <c r="AH516" s="12"/>
    </row>
    <row r="517">
      <c r="C517" s="19"/>
      <c r="F517" s="13"/>
      <c r="G517" s="9"/>
      <c r="I517" s="9"/>
      <c r="R517" s="11"/>
      <c r="X517" s="7"/>
      <c r="AH517" s="12"/>
    </row>
    <row r="518">
      <c r="C518" s="19"/>
      <c r="F518" s="13"/>
      <c r="G518" s="9"/>
      <c r="I518" s="9"/>
      <c r="R518" s="11"/>
      <c r="X518" s="7"/>
      <c r="AH518" s="12"/>
    </row>
    <row r="519">
      <c r="C519" s="19"/>
      <c r="F519" s="13"/>
      <c r="G519" s="9"/>
      <c r="I519" s="9"/>
      <c r="R519" s="11"/>
      <c r="X519" s="7"/>
      <c r="AH519" s="12"/>
    </row>
    <row r="520">
      <c r="C520" s="19"/>
      <c r="F520" s="13"/>
      <c r="G520" s="9"/>
      <c r="I520" s="9"/>
      <c r="R520" s="11"/>
      <c r="X520" s="7"/>
      <c r="AH520" s="12"/>
    </row>
    <row r="521">
      <c r="C521" s="19"/>
      <c r="F521" s="13"/>
      <c r="G521" s="9"/>
      <c r="I521" s="9"/>
      <c r="R521" s="11"/>
      <c r="X521" s="7"/>
      <c r="AH521" s="12"/>
    </row>
    <row r="522">
      <c r="C522" s="19"/>
      <c r="F522" s="13"/>
      <c r="G522" s="9"/>
      <c r="I522" s="9"/>
      <c r="R522" s="11"/>
      <c r="X522" s="7"/>
      <c r="AH522" s="12"/>
    </row>
    <row r="523">
      <c r="C523" s="19"/>
      <c r="F523" s="13"/>
      <c r="G523" s="9"/>
      <c r="I523" s="9"/>
      <c r="R523" s="11"/>
      <c r="X523" s="7"/>
      <c r="AH523" s="12"/>
    </row>
    <row r="524">
      <c r="C524" s="19"/>
      <c r="F524" s="13"/>
      <c r="G524" s="9"/>
      <c r="I524" s="9"/>
      <c r="R524" s="11"/>
      <c r="X524" s="7"/>
      <c r="AH524" s="12"/>
    </row>
    <row r="525">
      <c r="C525" s="19"/>
      <c r="F525" s="13"/>
      <c r="G525" s="9"/>
      <c r="I525" s="9"/>
      <c r="R525" s="11"/>
      <c r="X525" s="7"/>
      <c r="AH525" s="12"/>
    </row>
    <row r="526">
      <c r="C526" s="19"/>
      <c r="F526" s="13"/>
      <c r="G526" s="9"/>
      <c r="I526" s="9"/>
      <c r="R526" s="11"/>
      <c r="X526" s="7"/>
      <c r="AH526" s="12"/>
    </row>
    <row r="527">
      <c r="C527" s="19"/>
      <c r="F527" s="13"/>
      <c r="G527" s="9"/>
      <c r="I527" s="9"/>
      <c r="R527" s="11"/>
      <c r="X527" s="7"/>
      <c r="AH527" s="12"/>
    </row>
    <row r="528">
      <c r="C528" s="19"/>
      <c r="F528" s="13"/>
      <c r="G528" s="9"/>
      <c r="I528" s="9"/>
      <c r="R528" s="11"/>
      <c r="X528" s="7"/>
      <c r="AH528" s="12"/>
    </row>
    <row r="529">
      <c r="C529" s="19"/>
      <c r="F529" s="13"/>
      <c r="G529" s="9"/>
      <c r="I529" s="9"/>
      <c r="R529" s="11"/>
      <c r="X529" s="7"/>
      <c r="AH529" s="12"/>
    </row>
    <row r="530">
      <c r="C530" s="19"/>
      <c r="F530" s="13"/>
      <c r="G530" s="9"/>
      <c r="I530" s="9"/>
      <c r="R530" s="11"/>
      <c r="X530" s="7"/>
      <c r="AH530" s="12"/>
    </row>
    <row r="531">
      <c r="C531" s="19"/>
      <c r="F531" s="13"/>
      <c r="G531" s="9"/>
      <c r="I531" s="9"/>
      <c r="R531" s="11"/>
      <c r="X531" s="7"/>
      <c r="AH531" s="12"/>
    </row>
    <row r="532">
      <c r="C532" s="19"/>
      <c r="F532" s="13"/>
      <c r="G532" s="9"/>
      <c r="I532" s="9"/>
      <c r="R532" s="11"/>
      <c r="X532" s="7"/>
      <c r="AH532" s="12"/>
    </row>
    <row r="533">
      <c r="C533" s="19"/>
      <c r="F533" s="13"/>
      <c r="G533" s="9"/>
      <c r="I533" s="9"/>
      <c r="R533" s="11"/>
      <c r="X533" s="7"/>
      <c r="AH533" s="12"/>
    </row>
    <row r="534">
      <c r="C534" s="19"/>
      <c r="F534" s="13"/>
      <c r="G534" s="9"/>
      <c r="I534" s="9"/>
      <c r="R534" s="11"/>
      <c r="X534" s="7"/>
      <c r="AH534" s="12"/>
    </row>
    <row r="535">
      <c r="C535" s="19"/>
      <c r="F535" s="13"/>
      <c r="G535" s="9"/>
      <c r="I535" s="9"/>
      <c r="R535" s="11"/>
      <c r="X535" s="7"/>
      <c r="AH535" s="12"/>
    </row>
    <row r="536">
      <c r="C536" s="19"/>
      <c r="F536" s="13"/>
      <c r="G536" s="9"/>
      <c r="I536" s="9"/>
      <c r="R536" s="11"/>
      <c r="X536" s="7"/>
      <c r="AH536" s="12"/>
    </row>
    <row r="537">
      <c r="C537" s="19"/>
      <c r="F537" s="13"/>
      <c r="G537" s="9"/>
      <c r="I537" s="9"/>
      <c r="R537" s="11"/>
      <c r="X537" s="7"/>
      <c r="AH537" s="12"/>
    </row>
    <row r="538">
      <c r="C538" s="19"/>
      <c r="F538" s="13"/>
      <c r="G538" s="9"/>
      <c r="I538" s="9"/>
      <c r="R538" s="11"/>
      <c r="X538" s="7"/>
      <c r="AH538" s="12"/>
    </row>
    <row r="539">
      <c r="C539" s="19"/>
      <c r="F539" s="13"/>
      <c r="G539" s="9"/>
      <c r="I539" s="9"/>
      <c r="R539" s="11"/>
      <c r="X539" s="7"/>
      <c r="AH539" s="12"/>
    </row>
    <row r="540">
      <c r="C540" s="19"/>
      <c r="F540" s="13"/>
      <c r="G540" s="9"/>
      <c r="I540" s="9"/>
      <c r="R540" s="11"/>
      <c r="X540" s="7"/>
      <c r="AH540" s="12"/>
    </row>
    <row r="541">
      <c r="C541" s="19"/>
      <c r="F541" s="13"/>
      <c r="G541" s="9"/>
      <c r="I541" s="9"/>
      <c r="R541" s="11"/>
      <c r="X541" s="7"/>
      <c r="AH541" s="12"/>
    </row>
    <row r="542">
      <c r="C542" s="19"/>
      <c r="F542" s="13"/>
      <c r="G542" s="9"/>
      <c r="I542" s="9"/>
      <c r="R542" s="11"/>
      <c r="X542" s="7"/>
      <c r="AH542" s="12"/>
    </row>
    <row r="543">
      <c r="C543" s="19"/>
      <c r="F543" s="13"/>
      <c r="G543" s="9"/>
      <c r="I543" s="9"/>
      <c r="R543" s="11"/>
      <c r="X543" s="7"/>
      <c r="AH543" s="12"/>
    </row>
    <row r="544">
      <c r="C544" s="19"/>
      <c r="F544" s="13"/>
      <c r="G544" s="9"/>
      <c r="I544" s="9"/>
      <c r="R544" s="11"/>
      <c r="X544" s="7"/>
      <c r="AH544" s="12"/>
    </row>
    <row r="545">
      <c r="C545" s="19"/>
      <c r="F545" s="13"/>
      <c r="G545" s="9"/>
      <c r="I545" s="9"/>
      <c r="R545" s="11"/>
      <c r="X545" s="7"/>
      <c r="AH545" s="12"/>
    </row>
    <row r="546">
      <c r="C546" s="19"/>
      <c r="F546" s="13"/>
      <c r="G546" s="9"/>
      <c r="I546" s="9"/>
      <c r="R546" s="11"/>
      <c r="X546" s="7"/>
      <c r="AH546" s="12"/>
    </row>
    <row r="547">
      <c r="C547" s="19"/>
      <c r="F547" s="13"/>
      <c r="G547" s="9"/>
      <c r="I547" s="9"/>
      <c r="R547" s="11"/>
      <c r="X547" s="7"/>
      <c r="AH547" s="12"/>
    </row>
    <row r="548">
      <c r="C548" s="19"/>
      <c r="F548" s="13"/>
      <c r="G548" s="9"/>
      <c r="I548" s="9"/>
      <c r="R548" s="11"/>
      <c r="X548" s="7"/>
      <c r="AH548" s="12"/>
    </row>
    <row r="549">
      <c r="C549" s="19"/>
      <c r="F549" s="13"/>
      <c r="G549" s="9"/>
      <c r="I549" s="9"/>
      <c r="R549" s="11"/>
      <c r="X549" s="7"/>
      <c r="AH549" s="12"/>
    </row>
    <row r="550">
      <c r="C550" s="19"/>
      <c r="F550" s="13"/>
      <c r="G550" s="9"/>
      <c r="I550" s="9"/>
      <c r="R550" s="11"/>
      <c r="X550" s="7"/>
      <c r="AH550" s="12"/>
    </row>
    <row r="551">
      <c r="C551" s="19"/>
      <c r="F551" s="13"/>
      <c r="G551" s="9"/>
      <c r="I551" s="9"/>
      <c r="R551" s="11"/>
      <c r="X551" s="7"/>
      <c r="AH551" s="12"/>
    </row>
    <row r="552">
      <c r="C552" s="19"/>
      <c r="F552" s="13"/>
      <c r="G552" s="9"/>
      <c r="I552" s="9"/>
      <c r="R552" s="11"/>
      <c r="X552" s="7"/>
      <c r="AH552" s="12"/>
    </row>
    <row r="553">
      <c r="C553" s="19"/>
      <c r="F553" s="13"/>
      <c r="G553" s="9"/>
      <c r="I553" s="9"/>
      <c r="R553" s="11"/>
      <c r="X553" s="7"/>
      <c r="AH553" s="12"/>
    </row>
    <row r="554">
      <c r="C554" s="19"/>
      <c r="F554" s="13"/>
      <c r="G554" s="9"/>
      <c r="I554" s="9"/>
      <c r="R554" s="11"/>
      <c r="X554" s="7"/>
      <c r="AH554" s="12"/>
    </row>
    <row r="555">
      <c r="C555" s="19"/>
      <c r="F555" s="13"/>
      <c r="G555" s="9"/>
      <c r="I555" s="9"/>
      <c r="R555" s="11"/>
      <c r="X555" s="7"/>
      <c r="AH555" s="12"/>
    </row>
    <row r="556">
      <c r="C556" s="19"/>
      <c r="F556" s="13"/>
      <c r="G556" s="9"/>
      <c r="I556" s="9"/>
      <c r="R556" s="11"/>
      <c r="X556" s="7"/>
      <c r="AH556" s="12"/>
    </row>
    <row r="557">
      <c r="C557" s="19"/>
      <c r="F557" s="13"/>
      <c r="G557" s="9"/>
      <c r="I557" s="9"/>
      <c r="R557" s="11"/>
      <c r="X557" s="7"/>
      <c r="AH557" s="12"/>
    </row>
    <row r="558">
      <c r="C558" s="19"/>
      <c r="F558" s="13"/>
      <c r="G558" s="9"/>
      <c r="I558" s="9"/>
      <c r="R558" s="11"/>
      <c r="X558" s="7"/>
      <c r="AH558" s="12"/>
    </row>
    <row r="559">
      <c r="C559" s="19"/>
      <c r="F559" s="13"/>
      <c r="G559" s="9"/>
      <c r="I559" s="9"/>
      <c r="R559" s="11"/>
      <c r="X559" s="7"/>
      <c r="AH559" s="12"/>
    </row>
    <row r="560">
      <c r="C560" s="19"/>
      <c r="F560" s="13"/>
      <c r="G560" s="9"/>
      <c r="I560" s="9"/>
      <c r="R560" s="11"/>
      <c r="X560" s="7"/>
      <c r="AH560" s="12"/>
    </row>
    <row r="561">
      <c r="C561" s="19"/>
      <c r="F561" s="13"/>
      <c r="G561" s="9"/>
      <c r="I561" s="9"/>
      <c r="R561" s="11"/>
      <c r="X561" s="7"/>
      <c r="AH561" s="12"/>
    </row>
    <row r="562">
      <c r="C562" s="19"/>
      <c r="F562" s="13"/>
      <c r="G562" s="9"/>
      <c r="I562" s="9"/>
      <c r="R562" s="11"/>
      <c r="X562" s="7"/>
      <c r="AH562" s="12"/>
    </row>
    <row r="563">
      <c r="C563" s="19"/>
      <c r="F563" s="13"/>
      <c r="G563" s="9"/>
      <c r="I563" s="9"/>
      <c r="R563" s="11"/>
      <c r="X563" s="7"/>
      <c r="AH563" s="12"/>
    </row>
    <row r="564">
      <c r="C564" s="19"/>
      <c r="F564" s="13"/>
      <c r="G564" s="9"/>
      <c r="I564" s="9"/>
      <c r="R564" s="11"/>
      <c r="X564" s="7"/>
      <c r="AH564" s="12"/>
    </row>
    <row r="565">
      <c r="C565" s="19"/>
      <c r="F565" s="13"/>
      <c r="G565" s="9"/>
      <c r="I565" s="9"/>
      <c r="R565" s="11"/>
      <c r="X565" s="7"/>
      <c r="AH565" s="12"/>
    </row>
    <row r="566">
      <c r="C566" s="19"/>
      <c r="F566" s="13"/>
      <c r="G566" s="9"/>
      <c r="I566" s="9"/>
      <c r="R566" s="11"/>
      <c r="X566" s="7"/>
      <c r="AH566" s="12"/>
    </row>
    <row r="567">
      <c r="C567" s="19"/>
      <c r="F567" s="13"/>
      <c r="G567" s="9"/>
      <c r="I567" s="9"/>
      <c r="R567" s="11"/>
      <c r="X567" s="7"/>
      <c r="AH567" s="12"/>
    </row>
    <row r="568">
      <c r="C568" s="19"/>
      <c r="F568" s="13"/>
      <c r="G568" s="9"/>
      <c r="I568" s="9"/>
      <c r="R568" s="11"/>
      <c r="X568" s="7"/>
      <c r="AH568" s="12"/>
    </row>
    <row r="569">
      <c r="C569" s="19"/>
      <c r="F569" s="13"/>
      <c r="G569" s="9"/>
      <c r="I569" s="9"/>
      <c r="R569" s="11"/>
      <c r="X569" s="7"/>
      <c r="AH569" s="12"/>
    </row>
    <row r="570">
      <c r="C570" s="19"/>
      <c r="F570" s="13"/>
      <c r="G570" s="9"/>
      <c r="I570" s="9"/>
      <c r="R570" s="11"/>
      <c r="X570" s="7"/>
      <c r="AH570" s="12"/>
    </row>
    <row r="571">
      <c r="C571" s="19"/>
      <c r="F571" s="13"/>
      <c r="G571" s="9"/>
      <c r="I571" s="9"/>
      <c r="R571" s="11"/>
      <c r="X571" s="7"/>
      <c r="AH571" s="12"/>
    </row>
    <row r="572">
      <c r="C572" s="19"/>
      <c r="F572" s="13"/>
      <c r="G572" s="9"/>
      <c r="I572" s="9"/>
      <c r="R572" s="11"/>
      <c r="X572" s="7"/>
      <c r="AH572" s="12"/>
    </row>
    <row r="573">
      <c r="C573" s="19"/>
      <c r="F573" s="13"/>
      <c r="G573" s="9"/>
      <c r="I573" s="9"/>
      <c r="R573" s="11"/>
      <c r="X573" s="7"/>
      <c r="AH573" s="12"/>
    </row>
    <row r="574">
      <c r="C574" s="19"/>
      <c r="F574" s="13"/>
      <c r="G574" s="9"/>
      <c r="I574" s="9"/>
      <c r="R574" s="11"/>
      <c r="X574" s="7"/>
      <c r="AH574" s="12"/>
    </row>
    <row r="575">
      <c r="C575" s="19"/>
      <c r="F575" s="13"/>
      <c r="G575" s="9"/>
      <c r="I575" s="9"/>
      <c r="R575" s="11"/>
      <c r="X575" s="7"/>
      <c r="AH575" s="12"/>
    </row>
    <row r="576">
      <c r="C576" s="19"/>
      <c r="F576" s="13"/>
      <c r="G576" s="9"/>
      <c r="I576" s="9"/>
      <c r="R576" s="11"/>
      <c r="X576" s="7"/>
      <c r="AH576" s="12"/>
    </row>
    <row r="577">
      <c r="C577" s="19"/>
      <c r="F577" s="13"/>
      <c r="G577" s="9"/>
      <c r="I577" s="9"/>
      <c r="R577" s="11"/>
      <c r="X577" s="7"/>
      <c r="AH577" s="12"/>
    </row>
    <row r="578">
      <c r="C578" s="19"/>
      <c r="F578" s="13"/>
      <c r="G578" s="9"/>
      <c r="I578" s="9"/>
      <c r="R578" s="11"/>
      <c r="X578" s="7"/>
      <c r="AH578" s="12"/>
    </row>
    <row r="579">
      <c r="C579" s="19"/>
      <c r="F579" s="13"/>
      <c r="G579" s="9"/>
      <c r="I579" s="9"/>
      <c r="R579" s="11"/>
      <c r="X579" s="7"/>
      <c r="AH579" s="12"/>
    </row>
    <row r="580">
      <c r="C580" s="19"/>
      <c r="F580" s="13"/>
      <c r="G580" s="9"/>
      <c r="I580" s="9"/>
      <c r="R580" s="11"/>
      <c r="X580" s="7"/>
      <c r="AH580" s="12"/>
    </row>
    <row r="581">
      <c r="C581" s="19"/>
      <c r="F581" s="13"/>
      <c r="G581" s="9"/>
      <c r="I581" s="9"/>
      <c r="R581" s="11"/>
      <c r="X581" s="7"/>
      <c r="AH581" s="12"/>
    </row>
    <row r="582">
      <c r="C582" s="19"/>
      <c r="F582" s="13"/>
      <c r="G582" s="9"/>
      <c r="I582" s="9"/>
      <c r="R582" s="11"/>
      <c r="X582" s="7"/>
      <c r="AH582" s="12"/>
    </row>
    <row r="583">
      <c r="C583" s="19"/>
      <c r="F583" s="13"/>
      <c r="G583" s="9"/>
      <c r="I583" s="9"/>
      <c r="R583" s="11"/>
      <c r="X583" s="7"/>
      <c r="AH583" s="12"/>
    </row>
    <row r="584">
      <c r="C584" s="19"/>
      <c r="F584" s="13"/>
      <c r="G584" s="9"/>
      <c r="I584" s="9"/>
      <c r="R584" s="11"/>
      <c r="X584" s="7"/>
      <c r="AH584" s="12"/>
    </row>
    <row r="585">
      <c r="C585" s="19"/>
      <c r="F585" s="13"/>
      <c r="G585" s="9"/>
      <c r="I585" s="9"/>
      <c r="R585" s="11"/>
      <c r="X585" s="7"/>
      <c r="AH585" s="12"/>
    </row>
    <row r="586">
      <c r="C586" s="19"/>
      <c r="F586" s="13"/>
      <c r="G586" s="9"/>
      <c r="I586" s="9"/>
      <c r="R586" s="11"/>
      <c r="X586" s="7"/>
      <c r="AH586" s="12"/>
    </row>
    <row r="587">
      <c r="C587" s="19"/>
      <c r="F587" s="13"/>
      <c r="G587" s="9"/>
      <c r="I587" s="9"/>
      <c r="R587" s="11"/>
      <c r="X587" s="7"/>
      <c r="AH587" s="12"/>
    </row>
    <row r="588">
      <c r="C588" s="19"/>
      <c r="F588" s="13"/>
      <c r="G588" s="9"/>
      <c r="I588" s="9"/>
      <c r="R588" s="11"/>
      <c r="X588" s="7"/>
      <c r="AH588" s="12"/>
    </row>
    <row r="589">
      <c r="C589" s="19"/>
      <c r="F589" s="13"/>
      <c r="G589" s="9"/>
      <c r="I589" s="9"/>
      <c r="R589" s="11"/>
      <c r="X589" s="7"/>
      <c r="AH589" s="12"/>
    </row>
    <row r="590">
      <c r="C590" s="19"/>
      <c r="F590" s="13"/>
      <c r="G590" s="9"/>
      <c r="I590" s="9"/>
      <c r="R590" s="11"/>
      <c r="X590" s="7"/>
      <c r="AH590" s="12"/>
    </row>
    <row r="591">
      <c r="C591" s="19"/>
      <c r="F591" s="13"/>
      <c r="G591" s="9"/>
      <c r="I591" s="9"/>
      <c r="R591" s="11"/>
      <c r="X591" s="7"/>
      <c r="AH591" s="12"/>
    </row>
    <row r="592">
      <c r="C592" s="19"/>
      <c r="F592" s="13"/>
      <c r="G592" s="9"/>
      <c r="I592" s="9"/>
      <c r="R592" s="11"/>
      <c r="X592" s="7"/>
      <c r="AH592" s="12"/>
    </row>
    <row r="593">
      <c r="C593" s="19"/>
      <c r="F593" s="13"/>
      <c r="G593" s="9"/>
      <c r="I593" s="9"/>
      <c r="R593" s="11"/>
      <c r="X593" s="7"/>
      <c r="AH593" s="12"/>
    </row>
    <row r="594">
      <c r="C594" s="19"/>
      <c r="F594" s="13"/>
      <c r="G594" s="9"/>
      <c r="I594" s="9"/>
      <c r="R594" s="11"/>
      <c r="X594" s="7"/>
      <c r="AH594" s="12"/>
    </row>
    <row r="595">
      <c r="C595" s="19"/>
      <c r="F595" s="13"/>
      <c r="G595" s="9"/>
      <c r="I595" s="9"/>
      <c r="R595" s="11"/>
      <c r="X595" s="7"/>
      <c r="AH595" s="12"/>
    </row>
    <row r="596">
      <c r="C596" s="19"/>
      <c r="F596" s="13"/>
      <c r="G596" s="9"/>
      <c r="I596" s="9"/>
      <c r="R596" s="11"/>
      <c r="X596" s="7"/>
      <c r="AH596" s="12"/>
    </row>
    <row r="597">
      <c r="C597" s="19"/>
      <c r="F597" s="13"/>
      <c r="G597" s="9"/>
      <c r="I597" s="9"/>
      <c r="R597" s="11"/>
      <c r="X597" s="7"/>
      <c r="AH597" s="12"/>
    </row>
    <row r="598">
      <c r="C598" s="19"/>
      <c r="F598" s="13"/>
      <c r="G598" s="9"/>
      <c r="I598" s="9"/>
      <c r="R598" s="11"/>
      <c r="X598" s="7"/>
      <c r="AH598" s="12"/>
    </row>
    <row r="599">
      <c r="C599" s="19"/>
      <c r="F599" s="13"/>
      <c r="G599" s="9"/>
      <c r="I599" s="9"/>
      <c r="R599" s="11"/>
      <c r="X599" s="7"/>
      <c r="AH599" s="12"/>
    </row>
    <row r="600">
      <c r="C600" s="19"/>
      <c r="F600" s="13"/>
      <c r="G600" s="9"/>
      <c r="I600" s="9"/>
      <c r="R600" s="11"/>
      <c r="X600" s="7"/>
      <c r="AH600" s="12"/>
    </row>
    <row r="601">
      <c r="C601" s="19"/>
      <c r="F601" s="13"/>
      <c r="G601" s="9"/>
      <c r="I601" s="9"/>
      <c r="R601" s="11"/>
      <c r="X601" s="7"/>
      <c r="AH601" s="12"/>
    </row>
    <row r="602">
      <c r="C602" s="19"/>
      <c r="F602" s="13"/>
      <c r="G602" s="9"/>
      <c r="I602" s="9"/>
      <c r="R602" s="11"/>
      <c r="X602" s="7"/>
      <c r="AH602" s="12"/>
    </row>
    <row r="603">
      <c r="C603" s="19"/>
      <c r="F603" s="13"/>
      <c r="G603" s="9"/>
      <c r="I603" s="9"/>
      <c r="R603" s="11"/>
      <c r="X603" s="7"/>
      <c r="AH603" s="12"/>
    </row>
    <row r="604">
      <c r="C604" s="19"/>
      <c r="F604" s="13"/>
      <c r="G604" s="9"/>
      <c r="I604" s="9"/>
      <c r="R604" s="11"/>
      <c r="X604" s="7"/>
      <c r="AH604" s="12"/>
    </row>
    <row r="605">
      <c r="C605" s="19"/>
      <c r="F605" s="13"/>
      <c r="G605" s="9"/>
      <c r="I605" s="9"/>
      <c r="R605" s="11"/>
      <c r="X605" s="7"/>
      <c r="AH605" s="12"/>
    </row>
    <row r="606">
      <c r="C606" s="19"/>
      <c r="F606" s="13"/>
      <c r="G606" s="9"/>
      <c r="I606" s="9"/>
      <c r="R606" s="11"/>
      <c r="X606" s="7"/>
      <c r="AH606" s="12"/>
    </row>
    <row r="607">
      <c r="C607" s="19"/>
      <c r="F607" s="13"/>
      <c r="G607" s="9"/>
      <c r="I607" s="9"/>
      <c r="R607" s="11"/>
      <c r="X607" s="7"/>
      <c r="AH607" s="12"/>
    </row>
    <row r="608">
      <c r="C608" s="19"/>
      <c r="F608" s="13"/>
      <c r="G608" s="9"/>
      <c r="I608" s="9"/>
      <c r="R608" s="11"/>
      <c r="X608" s="7"/>
      <c r="AH608" s="12"/>
    </row>
    <row r="609">
      <c r="C609" s="19"/>
      <c r="F609" s="13"/>
      <c r="G609" s="9"/>
      <c r="I609" s="9"/>
      <c r="R609" s="11"/>
      <c r="X609" s="7"/>
      <c r="AH609" s="12"/>
    </row>
    <row r="610">
      <c r="C610" s="19"/>
      <c r="F610" s="13"/>
      <c r="G610" s="9"/>
      <c r="I610" s="9"/>
      <c r="R610" s="11"/>
      <c r="X610" s="7"/>
      <c r="AH610" s="12"/>
    </row>
    <row r="611">
      <c r="C611" s="19"/>
      <c r="F611" s="13"/>
      <c r="G611" s="9"/>
      <c r="I611" s="9"/>
      <c r="R611" s="11"/>
      <c r="X611" s="7"/>
      <c r="AH611" s="12"/>
    </row>
    <row r="612">
      <c r="C612" s="19"/>
      <c r="F612" s="13"/>
      <c r="G612" s="9"/>
      <c r="I612" s="9"/>
      <c r="R612" s="11"/>
      <c r="X612" s="7"/>
      <c r="AH612" s="12"/>
    </row>
    <row r="613">
      <c r="C613" s="19"/>
      <c r="F613" s="13"/>
      <c r="G613" s="9"/>
      <c r="I613" s="9"/>
      <c r="R613" s="11"/>
      <c r="X613" s="7"/>
      <c r="AH613" s="12"/>
    </row>
    <row r="614">
      <c r="C614" s="19"/>
      <c r="F614" s="13"/>
      <c r="G614" s="9"/>
      <c r="I614" s="9"/>
      <c r="R614" s="11"/>
      <c r="X614" s="7"/>
      <c r="AH614" s="12"/>
    </row>
    <row r="615">
      <c r="C615" s="19"/>
      <c r="F615" s="13"/>
      <c r="G615" s="9"/>
      <c r="I615" s="9"/>
      <c r="R615" s="11"/>
      <c r="X615" s="7"/>
      <c r="AH615" s="12"/>
    </row>
    <row r="616">
      <c r="C616" s="19"/>
      <c r="F616" s="13"/>
      <c r="G616" s="9"/>
      <c r="I616" s="9"/>
      <c r="R616" s="11"/>
      <c r="X616" s="7"/>
      <c r="AH616" s="12"/>
    </row>
    <row r="617">
      <c r="C617" s="19"/>
      <c r="F617" s="13"/>
      <c r="G617" s="9"/>
      <c r="I617" s="9"/>
      <c r="R617" s="11"/>
      <c r="X617" s="7"/>
      <c r="AH617" s="12"/>
    </row>
    <row r="618">
      <c r="C618" s="19"/>
      <c r="F618" s="13"/>
      <c r="G618" s="9"/>
      <c r="I618" s="9"/>
      <c r="R618" s="11"/>
      <c r="X618" s="7"/>
      <c r="AH618" s="12"/>
    </row>
    <row r="619">
      <c r="C619" s="19"/>
      <c r="F619" s="13"/>
      <c r="G619" s="9"/>
      <c r="I619" s="9"/>
      <c r="R619" s="11"/>
      <c r="X619" s="7"/>
      <c r="AH619" s="12"/>
    </row>
    <row r="620">
      <c r="C620" s="19"/>
      <c r="F620" s="13"/>
      <c r="G620" s="9"/>
      <c r="I620" s="9"/>
      <c r="R620" s="11"/>
      <c r="X620" s="7"/>
      <c r="AH620" s="12"/>
    </row>
    <row r="621">
      <c r="C621" s="19"/>
      <c r="F621" s="13"/>
      <c r="G621" s="9"/>
      <c r="I621" s="9"/>
      <c r="R621" s="11"/>
      <c r="X621" s="7"/>
      <c r="AH621" s="12"/>
    </row>
    <row r="622">
      <c r="C622" s="19"/>
      <c r="F622" s="13"/>
      <c r="G622" s="9"/>
      <c r="I622" s="9"/>
      <c r="R622" s="11"/>
      <c r="X622" s="7"/>
      <c r="AH622" s="12"/>
    </row>
    <row r="623">
      <c r="C623" s="19"/>
      <c r="F623" s="13"/>
      <c r="G623" s="9"/>
      <c r="I623" s="9"/>
      <c r="R623" s="11"/>
      <c r="X623" s="7"/>
      <c r="AH623" s="12"/>
    </row>
    <row r="624">
      <c r="C624" s="19"/>
      <c r="F624" s="13"/>
      <c r="G624" s="9"/>
      <c r="I624" s="9"/>
      <c r="R624" s="11"/>
      <c r="X624" s="7"/>
      <c r="AH624" s="12"/>
    </row>
    <row r="625">
      <c r="C625" s="19"/>
      <c r="F625" s="13"/>
      <c r="G625" s="9"/>
      <c r="I625" s="9"/>
      <c r="R625" s="11"/>
      <c r="X625" s="7"/>
      <c r="AH625" s="12"/>
    </row>
    <row r="626">
      <c r="C626" s="19"/>
      <c r="F626" s="13"/>
      <c r="G626" s="9"/>
      <c r="I626" s="9"/>
      <c r="R626" s="11"/>
      <c r="X626" s="7"/>
      <c r="AH626" s="12"/>
    </row>
    <row r="627">
      <c r="C627" s="19"/>
      <c r="F627" s="13"/>
      <c r="G627" s="9"/>
      <c r="I627" s="9"/>
      <c r="R627" s="11"/>
      <c r="X627" s="7"/>
      <c r="AH627" s="12"/>
    </row>
    <row r="628">
      <c r="C628" s="19"/>
      <c r="F628" s="13"/>
      <c r="G628" s="9"/>
      <c r="I628" s="9"/>
      <c r="R628" s="11"/>
      <c r="X628" s="7"/>
      <c r="AH628" s="12"/>
    </row>
    <row r="629">
      <c r="C629" s="19"/>
      <c r="F629" s="13"/>
      <c r="G629" s="9"/>
      <c r="I629" s="9"/>
      <c r="R629" s="11"/>
      <c r="X629" s="7"/>
      <c r="AH629" s="12"/>
    </row>
    <row r="630">
      <c r="C630" s="19"/>
      <c r="F630" s="13"/>
      <c r="G630" s="9"/>
      <c r="I630" s="9"/>
      <c r="R630" s="11"/>
      <c r="X630" s="7"/>
      <c r="AH630" s="12"/>
    </row>
    <row r="631">
      <c r="C631" s="19"/>
      <c r="F631" s="13"/>
      <c r="G631" s="9"/>
      <c r="I631" s="9"/>
      <c r="R631" s="11"/>
      <c r="X631" s="7"/>
      <c r="AH631" s="12"/>
    </row>
    <row r="632">
      <c r="C632" s="19"/>
      <c r="F632" s="13"/>
      <c r="G632" s="9"/>
      <c r="I632" s="9"/>
      <c r="R632" s="11"/>
      <c r="X632" s="7"/>
      <c r="AH632" s="12"/>
    </row>
    <row r="633">
      <c r="C633" s="19"/>
      <c r="F633" s="13"/>
      <c r="G633" s="9"/>
      <c r="I633" s="9"/>
      <c r="R633" s="11"/>
      <c r="X633" s="7"/>
      <c r="AH633" s="12"/>
    </row>
    <row r="634">
      <c r="C634" s="19"/>
      <c r="F634" s="13"/>
      <c r="G634" s="9"/>
      <c r="I634" s="9"/>
      <c r="R634" s="11"/>
      <c r="X634" s="7"/>
      <c r="AH634" s="12"/>
    </row>
    <row r="635">
      <c r="C635" s="19"/>
      <c r="F635" s="13"/>
      <c r="G635" s="9"/>
      <c r="I635" s="9"/>
      <c r="R635" s="11"/>
      <c r="X635" s="7"/>
      <c r="AH635" s="12"/>
    </row>
    <row r="636">
      <c r="C636" s="19"/>
      <c r="F636" s="13"/>
      <c r="G636" s="9"/>
      <c r="I636" s="9"/>
      <c r="R636" s="11"/>
      <c r="X636" s="7"/>
      <c r="AH636" s="12"/>
    </row>
    <row r="637">
      <c r="C637" s="19"/>
      <c r="F637" s="13"/>
      <c r="G637" s="9"/>
      <c r="I637" s="9"/>
      <c r="R637" s="11"/>
      <c r="X637" s="7"/>
      <c r="AH637" s="12"/>
    </row>
    <row r="638">
      <c r="C638" s="19"/>
      <c r="F638" s="13"/>
      <c r="G638" s="9"/>
      <c r="I638" s="9"/>
      <c r="R638" s="11"/>
      <c r="X638" s="7"/>
      <c r="AH638" s="12"/>
    </row>
    <row r="639">
      <c r="C639" s="19"/>
      <c r="F639" s="13"/>
      <c r="G639" s="9"/>
      <c r="I639" s="9"/>
      <c r="R639" s="11"/>
      <c r="X639" s="7"/>
      <c r="AH639" s="12"/>
    </row>
    <row r="640">
      <c r="C640" s="19"/>
      <c r="F640" s="13"/>
      <c r="G640" s="9"/>
      <c r="I640" s="9"/>
      <c r="R640" s="11"/>
      <c r="X640" s="7"/>
      <c r="AH640" s="12"/>
    </row>
    <row r="641">
      <c r="C641" s="19"/>
      <c r="F641" s="13"/>
      <c r="G641" s="9"/>
      <c r="I641" s="9"/>
      <c r="R641" s="11"/>
      <c r="X641" s="7"/>
      <c r="AH641" s="12"/>
    </row>
    <row r="642">
      <c r="C642" s="19"/>
      <c r="F642" s="13"/>
      <c r="G642" s="9"/>
      <c r="I642" s="9"/>
      <c r="R642" s="11"/>
      <c r="X642" s="7"/>
      <c r="AH642" s="12"/>
    </row>
    <row r="643">
      <c r="C643" s="19"/>
      <c r="F643" s="13"/>
      <c r="G643" s="9"/>
      <c r="I643" s="9"/>
      <c r="R643" s="11"/>
      <c r="X643" s="7"/>
      <c r="AH643" s="12"/>
    </row>
    <row r="644">
      <c r="C644" s="19"/>
      <c r="F644" s="13"/>
      <c r="G644" s="9"/>
      <c r="I644" s="9"/>
      <c r="R644" s="11"/>
      <c r="X644" s="7"/>
      <c r="AH644" s="12"/>
    </row>
    <row r="645">
      <c r="C645" s="19"/>
      <c r="F645" s="13"/>
      <c r="G645" s="9"/>
      <c r="I645" s="9"/>
      <c r="R645" s="11"/>
      <c r="X645" s="7"/>
      <c r="AH645" s="12"/>
    </row>
    <row r="646">
      <c r="C646" s="19"/>
      <c r="F646" s="13"/>
      <c r="G646" s="9"/>
      <c r="I646" s="9"/>
      <c r="R646" s="11"/>
      <c r="X646" s="7"/>
      <c r="AH646" s="12"/>
    </row>
    <row r="647">
      <c r="C647" s="19"/>
      <c r="F647" s="13"/>
      <c r="G647" s="9"/>
      <c r="I647" s="9"/>
      <c r="R647" s="11"/>
      <c r="X647" s="7"/>
      <c r="AH647" s="12"/>
    </row>
    <row r="648">
      <c r="C648" s="19"/>
      <c r="F648" s="13"/>
      <c r="G648" s="9"/>
      <c r="I648" s="9"/>
      <c r="R648" s="11"/>
      <c r="X648" s="7"/>
      <c r="AH648" s="12"/>
    </row>
    <row r="649">
      <c r="C649" s="19"/>
      <c r="F649" s="13"/>
      <c r="G649" s="9"/>
      <c r="I649" s="9"/>
      <c r="R649" s="11"/>
      <c r="X649" s="7"/>
      <c r="AH649" s="12"/>
    </row>
    <row r="650">
      <c r="C650" s="19"/>
      <c r="F650" s="13"/>
      <c r="G650" s="9"/>
      <c r="I650" s="9"/>
      <c r="R650" s="11"/>
      <c r="X650" s="7"/>
      <c r="AH650" s="12"/>
    </row>
    <row r="651">
      <c r="C651" s="19"/>
      <c r="F651" s="13"/>
      <c r="G651" s="9"/>
      <c r="I651" s="9"/>
      <c r="R651" s="11"/>
      <c r="X651" s="7"/>
      <c r="AH651" s="12"/>
    </row>
    <row r="652">
      <c r="C652" s="19"/>
      <c r="F652" s="13"/>
      <c r="G652" s="9"/>
      <c r="I652" s="9"/>
      <c r="R652" s="11"/>
      <c r="X652" s="7"/>
      <c r="AH652" s="12"/>
    </row>
    <row r="653">
      <c r="C653" s="19"/>
      <c r="F653" s="13"/>
      <c r="G653" s="9"/>
      <c r="I653" s="9"/>
      <c r="R653" s="11"/>
      <c r="X653" s="7"/>
      <c r="AH653" s="12"/>
    </row>
    <row r="654">
      <c r="C654" s="19"/>
      <c r="F654" s="13"/>
      <c r="G654" s="9"/>
      <c r="I654" s="9"/>
      <c r="R654" s="11"/>
      <c r="X654" s="7"/>
      <c r="AH654" s="12"/>
    </row>
    <row r="655">
      <c r="C655" s="19"/>
      <c r="F655" s="13"/>
      <c r="G655" s="9"/>
      <c r="I655" s="9"/>
      <c r="R655" s="11"/>
      <c r="X655" s="7"/>
      <c r="AH655" s="12"/>
    </row>
    <row r="656">
      <c r="C656" s="19"/>
      <c r="F656" s="13"/>
      <c r="G656" s="9"/>
      <c r="I656" s="9"/>
      <c r="R656" s="11"/>
      <c r="X656" s="7"/>
      <c r="AH656" s="12"/>
    </row>
    <row r="657">
      <c r="C657" s="19"/>
      <c r="F657" s="13"/>
      <c r="G657" s="9"/>
      <c r="I657" s="9"/>
      <c r="R657" s="11"/>
      <c r="X657" s="7"/>
      <c r="AH657" s="12"/>
    </row>
    <row r="658">
      <c r="C658" s="19"/>
      <c r="F658" s="13"/>
      <c r="G658" s="9"/>
      <c r="I658" s="9"/>
      <c r="R658" s="11"/>
      <c r="X658" s="7"/>
      <c r="AH658" s="12"/>
    </row>
    <row r="659">
      <c r="C659" s="19"/>
      <c r="F659" s="13"/>
      <c r="G659" s="9"/>
      <c r="I659" s="9"/>
      <c r="R659" s="11"/>
      <c r="X659" s="7"/>
      <c r="AH659" s="12"/>
    </row>
    <row r="660">
      <c r="C660" s="19"/>
      <c r="F660" s="13"/>
      <c r="G660" s="9"/>
      <c r="I660" s="9"/>
      <c r="R660" s="11"/>
      <c r="X660" s="7"/>
      <c r="AH660" s="12"/>
    </row>
    <row r="661">
      <c r="C661" s="19"/>
      <c r="F661" s="13"/>
      <c r="G661" s="9"/>
      <c r="I661" s="9"/>
      <c r="R661" s="11"/>
      <c r="X661" s="7"/>
      <c r="AH661" s="12"/>
    </row>
    <row r="662">
      <c r="C662" s="19"/>
      <c r="F662" s="13"/>
      <c r="G662" s="9"/>
      <c r="I662" s="9"/>
      <c r="R662" s="11"/>
      <c r="X662" s="7"/>
      <c r="AH662" s="12"/>
    </row>
    <row r="663">
      <c r="C663" s="19"/>
      <c r="F663" s="13"/>
      <c r="G663" s="9"/>
      <c r="I663" s="9"/>
      <c r="R663" s="11"/>
      <c r="X663" s="7"/>
      <c r="AH663" s="12"/>
    </row>
    <row r="664">
      <c r="C664" s="19"/>
      <c r="F664" s="13"/>
      <c r="G664" s="9"/>
      <c r="I664" s="9"/>
      <c r="R664" s="11"/>
      <c r="X664" s="7"/>
      <c r="AH664" s="12"/>
    </row>
    <row r="665">
      <c r="C665" s="19"/>
      <c r="F665" s="13"/>
      <c r="G665" s="9"/>
      <c r="I665" s="9"/>
      <c r="R665" s="11"/>
      <c r="X665" s="7"/>
      <c r="AH665" s="12"/>
    </row>
    <row r="666">
      <c r="C666" s="19"/>
      <c r="F666" s="13"/>
      <c r="G666" s="9"/>
      <c r="I666" s="9"/>
      <c r="R666" s="11"/>
      <c r="X666" s="7"/>
      <c r="AH666" s="12"/>
    </row>
    <row r="667">
      <c r="C667" s="19"/>
      <c r="F667" s="13"/>
      <c r="G667" s="9"/>
      <c r="I667" s="9"/>
      <c r="R667" s="11"/>
      <c r="X667" s="7"/>
      <c r="AH667" s="12"/>
    </row>
    <row r="668">
      <c r="C668" s="19"/>
      <c r="F668" s="13"/>
      <c r="G668" s="9"/>
      <c r="I668" s="9"/>
      <c r="R668" s="11"/>
      <c r="X668" s="7"/>
      <c r="AH668" s="12"/>
    </row>
    <row r="669">
      <c r="C669" s="19"/>
      <c r="F669" s="13"/>
      <c r="G669" s="9"/>
      <c r="I669" s="9"/>
      <c r="R669" s="11"/>
      <c r="X669" s="7"/>
      <c r="AH669" s="12"/>
    </row>
    <row r="670">
      <c r="C670" s="19"/>
      <c r="F670" s="13"/>
      <c r="G670" s="9"/>
      <c r="I670" s="9"/>
      <c r="R670" s="11"/>
      <c r="X670" s="7"/>
      <c r="AH670" s="12"/>
    </row>
    <row r="671">
      <c r="C671" s="19"/>
      <c r="F671" s="13"/>
      <c r="G671" s="9"/>
      <c r="I671" s="9"/>
      <c r="R671" s="11"/>
      <c r="X671" s="7"/>
      <c r="AH671" s="12"/>
    </row>
    <row r="672">
      <c r="C672" s="19"/>
      <c r="F672" s="13"/>
      <c r="G672" s="9"/>
      <c r="I672" s="9"/>
      <c r="R672" s="11"/>
      <c r="X672" s="7"/>
      <c r="AH672" s="12"/>
    </row>
    <row r="673">
      <c r="C673" s="19"/>
      <c r="F673" s="13"/>
      <c r="G673" s="9"/>
      <c r="I673" s="9"/>
      <c r="R673" s="11"/>
      <c r="X673" s="7"/>
      <c r="AH673" s="12"/>
    </row>
    <row r="674">
      <c r="C674" s="19"/>
      <c r="F674" s="13"/>
      <c r="G674" s="9"/>
      <c r="I674" s="9"/>
      <c r="R674" s="11"/>
      <c r="X674" s="7"/>
      <c r="AH674" s="12"/>
    </row>
    <row r="675">
      <c r="C675" s="19"/>
      <c r="F675" s="13"/>
      <c r="G675" s="9"/>
      <c r="I675" s="9"/>
      <c r="R675" s="11"/>
      <c r="X675" s="7"/>
      <c r="AH675" s="12"/>
    </row>
    <row r="676">
      <c r="C676" s="19"/>
      <c r="F676" s="13"/>
      <c r="G676" s="9"/>
      <c r="I676" s="9"/>
      <c r="R676" s="11"/>
      <c r="X676" s="7"/>
      <c r="AH676" s="12"/>
    </row>
    <row r="677">
      <c r="C677" s="19"/>
      <c r="F677" s="13"/>
      <c r="G677" s="9"/>
      <c r="I677" s="9"/>
      <c r="R677" s="11"/>
      <c r="X677" s="7"/>
      <c r="AH677" s="12"/>
    </row>
    <row r="678">
      <c r="C678" s="19"/>
      <c r="F678" s="13"/>
      <c r="G678" s="9"/>
      <c r="I678" s="9"/>
      <c r="R678" s="11"/>
      <c r="X678" s="7"/>
      <c r="AH678" s="12"/>
    </row>
    <row r="679">
      <c r="C679" s="19"/>
      <c r="F679" s="13"/>
      <c r="G679" s="9"/>
      <c r="I679" s="9"/>
      <c r="R679" s="11"/>
      <c r="X679" s="7"/>
      <c r="AH679" s="12"/>
    </row>
    <row r="680">
      <c r="C680" s="19"/>
      <c r="F680" s="13"/>
      <c r="G680" s="9"/>
      <c r="I680" s="9"/>
      <c r="R680" s="11"/>
      <c r="X680" s="7"/>
      <c r="AH680" s="12"/>
    </row>
    <row r="681">
      <c r="C681" s="19"/>
      <c r="F681" s="13"/>
      <c r="G681" s="9"/>
      <c r="I681" s="9"/>
      <c r="R681" s="11"/>
      <c r="X681" s="7"/>
      <c r="AH681" s="12"/>
    </row>
    <row r="682">
      <c r="C682" s="19"/>
      <c r="F682" s="13"/>
      <c r="G682" s="9"/>
      <c r="I682" s="9"/>
      <c r="R682" s="11"/>
      <c r="X682" s="7"/>
      <c r="AH682" s="12"/>
    </row>
    <row r="683">
      <c r="C683" s="19"/>
      <c r="F683" s="13"/>
      <c r="G683" s="9"/>
      <c r="I683" s="9"/>
      <c r="R683" s="11"/>
      <c r="X683" s="7"/>
      <c r="AH683" s="12"/>
    </row>
    <row r="684">
      <c r="C684" s="19"/>
      <c r="F684" s="13"/>
      <c r="G684" s="9"/>
      <c r="I684" s="9"/>
      <c r="R684" s="11"/>
      <c r="X684" s="7"/>
      <c r="AH684" s="12"/>
    </row>
    <row r="685">
      <c r="C685" s="19"/>
      <c r="F685" s="13"/>
      <c r="G685" s="9"/>
      <c r="I685" s="9"/>
      <c r="R685" s="11"/>
      <c r="X685" s="7"/>
      <c r="AH685" s="12"/>
    </row>
    <row r="686">
      <c r="C686" s="19"/>
      <c r="F686" s="13"/>
      <c r="G686" s="9"/>
      <c r="I686" s="9"/>
      <c r="R686" s="11"/>
      <c r="X686" s="7"/>
      <c r="AH686" s="12"/>
    </row>
    <row r="687">
      <c r="C687" s="19"/>
      <c r="F687" s="13"/>
      <c r="G687" s="9"/>
      <c r="I687" s="9"/>
      <c r="R687" s="11"/>
      <c r="X687" s="7"/>
      <c r="AH687" s="12"/>
    </row>
    <row r="688">
      <c r="C688" s="19"/>
      <c r="F688" s="13"/>
      <c r="G688" s="9"/>
      <c r="I688" s="9"/>
      <c r="R688" s="11"/>
      <c r="X688" s="7"/>
      <c r="AH688" s="12"/>
    </row>
    <row r="689">
      <c r="C689" s="19"/>
      <c r="F689" s="13"/>
      <c r="G689" s="9"/>
      <c r="I689" s="9"/>
      <c r="R689" s="11"/>
      <c r="X689" s="7"/>
      <c r="AH689" s="12"/>
    </row>
    <row r="690">
      <c r="C690" s="19"/>
      <c r="F690" s="13"/>
      <c r="G690" s="9"/>
      <c r="I690" s="9"/>
      <c r="R690" s="11"/>
      <c r="X690" s="7"/>
      <c r="AH690" s="12"/>
    </row>
    <row r="691">
      <c r="C691" s="19"/>
      <c r="F691" s="13"/>
      <c r="G691" s="9"/>
      <c r="I691" s="9"/>
      <c r="R691" s="11"/>
      <c r="X691" s="7"/>
      <c r="AH691" s="12"/>
    </row>
    <row r="692">
      <c r="C692" s="19"/>
      <c r="F692" s="13"/>
      <c r="G692" s="9"/>
      <c r="I692" s="9"/>
      <c r="R692" s="11"/>
      <c r="X692" s="7"/>
      <c r="AH692" s="12"/>
    </row>
    <row r="693">
      <c r="C693" s="19"/>
      <c r="F693" s="13"/>
      <c r="G693" s="9"/>
      <c r="I693" s="9"/>
      <c r="R693" s="11"/>
      <c r="X693" s="7"/>
      <c r="AH693" s="12"/>
    </row>
    <row r="694">
      <c r="C694" s="19"/>
      <c r="F694" s="13"/>
      <c r="G694" s="9"/>
      <c r="I694" s="9"/>
      <c r="R694" s="11"/>
      <c r="X694" s="7"/>
      <c r="AH694" s="12"/>
    </row>
    <row r="695">
      <c r="C695" s="19"/>
      <c r="F695" s="13"/>
      <c r="G695" s="9"/>
      <c r="I695" s="9"/>
      <c r="R695" s="11"/>
      <c r="X695" s="7"/>
      <c r="AH695" s="12"/>
    </row>
    <row r="696">
      <c r="C696" s="19"/>
      <c r="F696" s="13"/>
      <c r="G696" s="9"/>
      <c r="I696" s="9"/>
      <c r="R696" s="11"/>
      <c r="X696" s="7"/>
      <c r="AH696" s="12"/>
    </row>
    <row r="697">
      <c r="C697" s="19"/>
      <c r="F697" s="13"/>
      <c r="G697" s="9"/>
      <c r="I697" s="9"/>
      <c r="R697" s="11"/>
      <c r="X697" s="7"/>
      <c r="AH697" s="12"/>
    </row>
    <row r="698">
      <c r="C698" s="19"/>
      <c r="F698" s="13"/>
      <c r="G698" s="9"/>
      <c r="I698" s="9"/>
      <c r="R698" s="11"/>
      <c r="X698" s="7"/>
      <c r="AH698" s="12"/>
    </row>
    <row r="699">
      <c r="C699" s="19"/>
      <c r="F699" s="13"/>
      <c r="G699" s="9"/>
      <c r="I699" s="9"/>
      <c r="R699" s="11"/>
      <c r="X699" s="7"/>
      <c r="AH699" s="12"/>
    </row>
    <row r="700">
      <c r="C700" s="19"/>
      <c r="F700" s="13"/>
      <c r="G700" s="9"/>
      <c r="I700" s="9"/>
      <c r="R700" s="11"/>
      <c r="X700" s="7"/>
      <c r="AH700" s="12"/>
    </row>
    <row r="701">
      <c r="C701" s="19"/>
      <c r="F701" s="13"/>
      <c r="G701" s="9"/>
      <c r="I701" s="9"/>
      <c r="R701" s="11"/>
      <c r="X701" s="7"/>
      <c r="AH701" s="12"/>
    </row>
    <row r="702">
      <c r="C702" s="19"/>
      <c r="F702" s="13"/>
      <c r="G702" s="9"/>
      <c r="I702" s="9"/>
      <c r="R702" s="11"/>
      <c r="X702" s="7"/>
      <c r="AH702" s="12"/>
    </row>
    <row r="703">
      <c r="C703" s="19"/>
      <c r="F703" s="13"/>
      <c r="G703" s="9"/>
      <c r="I703" s="9"/>
      <c r="R703" s="11"/>
      <c r="X703" s="7"/>
      <c r="AH703" s="12"/>
    </row>
    <row r="704">
      <c r="C704" s="19"/>
      <c r="F704" s="13"/>
      <c r="G704" s="9"/>
      <c r="I704" s="9"/>
      <c r="R704" s="11"/>
      <c r="X704" s="7"/>
      <c r="AH704" s="12"/>
    </row>
    <row r="705">
      <c r="C705" s="19"/>
      <c r="F705" s="13"/>
      <c r="G705" s="9"/>
      <c r="I705" s="9"/>
      <c r="R705" s="11"/>
      <c r="X705" s="7"/>
      <c r="AH705" s="12"/>
    </row>
    <row r="706">
      <c r="C706" s="19"/>
      <c r="F706" s="13"/>
      <c r="G706" s="9"/>
      <c r="I706" s="9"/>
      <c r="R706" s="11"/>
      <c r="X706" s="7"/>
      <c r="AH706" s="12"/>
    </row>
    <row r="707">
      <c r="C707" s="19"/>
      <c r="F707" s="13"/>
      <c r="G707" s="9"/>
      <c r="I707" s="9"/>
      <c r="R707" s="11"/>
      <c r="X707" s="7"/>
      <c r="AH707" s="12"/>
    </row>
    <row r="708">
      <c r="C708" s="19"/>
      <c r="F708" s="13"/>
      <c r="G708" s="9"/>
      <c r="I708" s="9"/>
      <c r="R708" s="11"/>
      <c r="X708" s="7"/>
      <c r="AH708" s="12"/>
    </row>
    <row r="709">
      <c r="C709" s="19"/>
      <c r="F709" s="13"/>
      <c r="G709" s="9"/>
      <c r="I709" s="9"/>
      <c r="R709" s="11"/>
      <c r="X709" s="7"/>
      <c r="AH709" s="12"/>
    </row>
    <row r="710">
      <c r="C710" s="19"/>
      <c r="F710" s="13"/>
      <c r="G710" s="9"/>
      <c r="I710" s="9"/>
      <c r="R710" s="11"/>
      <c r="X710" s="7"/>
      <c r="AH710" s="12"/>
    </row>
    <row r="711">
      <c r="C711" s="19"/>
      <c r="F711" s="13"/>
      <c r="G711" s="9"/>
      <c r="I711" s="9"/>
      <c r="R711" s="11"/>
      <c r="X711" s="7"/>
      <c r="AH711" s="12"/>
    </row>
    <row r="712">
      <c r="C712" s="19"/>
      <c r="F712" s="13"/>
      <c r="G712" s="9"/>
      <c r="I712" s="9"/>
      <c r="R712" s="11"/>
      <c r="X712" s="7"/>
      <c r="AH712" s="12"/>
    </row>
    <row r="713">
      <c r="C713" s="19"/>
      <c r="F713" s="13"/>
      <c r="G713" s="9"/>
      <c r="I713" s="9"/>
      <c r="R713" s="11"/>
      <c r="X713" s="7"/>
      <c r="AH713" s="12"/>
    </row>
    <row r="714">
      <c r="C714" s="19"/>
      <c r="F714" s="13"/>
      <c r="G714" s="9"/>
      <c r="I714" s="9"/>
      <c r="R714" s="11"/>
      <c r="X714" s="7"/>
      <c r="AH714" s="12"/>
    </row>
    <row r="715">
      <c r="C715" s="19"/>
      <c r="F715" s="13"/>
      <c r="G715" s="9"/>
      <c r="I715" s="9"/>
      <c r="R715" s="11"/>
      <c r="X715" s="7"/>
      <c r="AH715" s="12"/>
    </row>
    <row r="716">
      <c r="C716" s="19"/>
      <c r="F716" s="13"/>
      <c r="G716" s="9"/>
      <c r="I716" s="9"/>
      <c r="R716" s="11"/>
      <c r="X716" s="7"/>
      <c r="AH716" s="12"/>
    </row>
    <row r="717">
      <c r="C717" s="19"/>
      <c r="F717" s="13"/>
      <c r="G717" s="9"/>
      <c r="I717" s="9"/>
      <c r="R717" s="11"/>
      <c r="X717" s="7"/>
      <c r="AH717" s="12"/>
    </row>
    <row r="718">
      <c r="C718" s="19"/>
      <c r="F718" s="13"/>
      <c r="G718" s="9"/>
      <c r="I718" s="9"/>
      <c r="R718" s="11"/>
      <c r="X718" s="7"/>
      <c r="AH718" s="12"/>
    </row>
    <row r="719">
      <c r="C719" s="19"/>
      <c r="F719" s="13"/>
      <c r="G719" s="9"/>
      <c r="I719" s="9"/>
      <c r="R719" s="11"/>
      <c r="X719" s="7"/>
      <c r="AH719" s="12"/>
    </row>
    <row r="720">
      <c r="C720" s="19"/>
      <c r="F720" s="13"/>
      <c r="G720" s="9"/>
      <c r="I720" s="9"/>
      <c r="R720" s="11"/>
      <c r="X720" s="7"/>
      <c r="AH720" s="12"/>
    </row>
    <row r="721">
      <c r="C721" s="19"/>
      <c r="F721" s="13"/>
      <c r="G721" s="9"/>
      <c r="I721" s="9"/>
      <c r="R721" s="11"/>
      <c r="X721" s="7"/>
      <c r="AH721" s="12"/>
    </row>
    <row r="722">
      <c r="C722" s="19"/>
      <c r="F722" s="13"/>
      <c r="G722" s="9"/>
      <c r="I722" s="9"/>
      <c r="R722" s="11"/>
      <c r="X722" s="7"/>
      <c r="AH722" s="12"/>
    </row>
    <row r="723">
      <c r="C723" s="19"/>
      <c r="F723" s="13"/>
      <c r="G723" s="9"/>
      <c r="I723" s="9"/>
      <c r="R723" s="11"/>
      <c r="X723" s="7"/>
      <c r="AH723" s="12"/>
    </row>
    <row r="724">
      <c r="C724" s="19"/>
      <c r="F724" s="13"/>
      <c r="G724" s="9"/>
      <c r="I724" s="9"/>
      <c r="R724" s="11"/>
      <c r="X724" s="7"/>
      <c r="AH724" s="12"/>
    </row>
    <row r="725">
      <c r="C725" s="19"/>
      <c r="F725" s="13"/>
      <c r="G725" s="9"/>
      <c r="I725" s="9"/>
      <c r="R725" s="11"/>
      <c r="X725" s="7"/>
      <c r="AH725" s="12"/>
    </row>
    <row r="726">
      <c r="C726" s="19"/>
      <c r="F726" s="13"/>
      <c r="G726" s="9"/>
      <c r="I726" s="9"/>
      <c r="R726" s="11"/>
      <c r="X726" s="7"/>
      <c r="AH726" s="12"/>
    </row>
    <row r="727">
      <c r="C727" s="19"/>
      <c r="F727" s="13"/>
      <c r="G727" s="9"/>
      <c r="I727" s="9"/>
      <c r="R727" s="11"/>
      <c r="X727" s="7"/>
      <c r="AH727" s="12"/>
    </row>
    <row r="728">
      <c r="C728" s="19"/>
      <c r="F728" s="13"/>
      <c r="G728" s="9"/>
      <c r="I728" s="9"/>
      <c r="R728" s="11"/>
      <c r="X728" s="7"/>
      <c r="AH728" s="12"/>
    </row>
    <row r="729">
      <c r="C729" s="19"/>
      <c r="F729" s="13"/>
      <c r="G729" s="9"/>
      <c r="I729" s="9"/>
      <c r="R729" s="11"/>
      <c r="X729" s="7"/>
      <c r="AH729" s="12"/>
    </row>
    <row r="730">
      <c r="C730" s="19"/>
      <c r="F730" s="13"/>
      <c r="G730" s="9"/>
      <c r="I730" s="9"/>
      <c r="R730" s="11"/>
      <c r="X730" s="7"/>
      <c r="AH730" s="12"/>
    </row>
    <row r="731">
      <c r="C731" s="19"/>
      <c r="F731" s="13"/>
      <c r="G731" s="9"/>
      <c r="I731" s="9"/>
      <c r="R731" s="11"/>
      <c r="X731" s="7"/>
      <c r="AH731" s="12"/>
    </row>
    <row r="732">
      <c r="C732" s="19"/>
      <c r="F732" s="13"/>
      <c r="G732" s="9"/>
      <c r="I732" s="9"/>
      <c r="R732" s="11"/>
      <c r="X732" s="7"/>
      <c r="AH732" s="12"/>
    </row>
    <row r="733">
      <c r="C733" s="19"/>
      <c r="F733" s="13"/>
      <c r="G733" s="9"/>
      <c r="I733" s="9"/>
      <c r="R733" s="11"/>
      <c r="X733" s="7"/>
      <c r="AH733" s="12"/>
    </row>
    <row r="734">
      <c r="C734" s="19"/>
      <c r="F734" s="13"/>
      <c r="G734" s="9"/>
      <c r="I734" s="9"/>
      <c r="R734" s="11"/>
      <c r="X734" s="7"/>
      <c r="AH734" s="12"/>
    </row>
    <row r="735">
      <c r="C735" s="19"/>
      <c r="F735" s="13"/>
      <c r="G735" s="9"/>
      <c r="I735" s="9"/>
      <c r="R735" s="11"/>
      <c r="X735" s="7"/>
      <c r="AH735" s="12"/>
    </row>
    <row r="736">
      <c r="C736" s="19"/>
      <c r="F736" s="13"/>
      <c r="G736" s="9"/>
      <c r="I736" s="9"/>
      <c r="R736" s="11"/>
      <c r="X736" s="7"/>
      <c r="AH736" s="12"/>
    </row>
    <row r="737">
      <c r="C737" s="19"/>
      <c r="F737" s="13"/>
      <c r="G737" s="9"/>
      <c r="I737" s="9"/>
      <c r="R737" s="11"/>
      <c r="X737" s="7"/>
      <c r="AH737" s="12"/>
    </row>
    <row r="738">
      <c r="C738" s="19"/>
      <c r="F738" s="13"/>
      <c r="G738" s="9"/>
      <c r="I738" s="9"/>
      <c r="R738" s="11"/>
      <c r="X738" s="7"/>
      <c r="AH738" s="12"/>
    </row>
    <row r="739">
      <c r="C739" s="19"/>
      <c r="F739" s="13"/>
      <c r="G739" s="9"/>
      <c r="I739" s="9"/>
      <c r="R739" s="11"/>
      <c r="X739" s="7"/>
      <c r="AH739" s="12"/>
    </row>
    <row r="740">
      <c r="C740" s="19"/>
      <c r="F740" s="13"/>
      <c r="G740" s="9"/>
      <c r="I740" s="9"/>
      <c r="R740" s="11"/>
      <c r="X740" s="7"/>
      <c r="AH740" s="12"/>
    </row>
    <row r="741">
      <c r="C741" s="19"/>
      <c r="F741" s="13"/>
      <c r="G741" s="9"/>
      <c r="I741" s="9"/>
      <c r="R741" s="11"/>
      <c r="X741" s="7"/>
      <c r="AH741" s="12"/>
    </row>
    <row r="742">
      <c r="C742" s="19"/>
      <c r="F742" s="13"/>
      <c r="G742" s="9"/>
      <c r="I742" s="9"/>
      <c r="R742" s="11"/>
      <c r="X742" s="7"/>
      <c r="AH742" s="12"/>
    </row>
    <row r="743">
      <c r="C743" s="19"/>
      <c r="F743" s="13"/>
      <c r="G743" s="9"/>
      <c r="I743" s="9"/>
      <c r="R743" s="11"/>
      <c r="X743" s="7"/>
      <c r="AH743" s="12"/>
    </row>
    <row r="744">
      <c r="C744" s="19"/>
      <c r="F744" s="13"/>
      <c r="G744" s="9"/>
      <c r="I744" s="9"/>
      <c r="R744" s="11"/>
      <c r="X744" s="7"/>
      <c r="AH744" s="12"/>
    </row>
    <row r="745">
      <c r="C745" s="19"/>
      <c r="F745" s="13"/>
      <c r="G745" s="9"/>
      <c r="I745" s="9"/>
      <c r="R745" s="11"/>
      <c r="X745" s="7"/>
      <c r="AH745" s="12"/>
    </row>
    <row r="746">
      <c r="C746" s="19"/>
      <c r="F746" s="13"/>
      <c r="G746" s="9"/>
      <c r="I746" s="9"/>
      <c r="R746" s="11"/>
      <c r="X746" s="7"/>
      <c r="AH746" s="12"/>
    </row>
    <row r="747">
      <c r="C747" s="19"/>
      <c r="F747" s="13"/>
      <c r="G747" s="9"/>
      <c r="I747" s="9"/>
      <c r="R747" s="11"/>
      <c r="X747" s="7"/>
      <c r="AH747" s="12"/>
    </row>
    <row r="748">
      <c r="C748" s="19"/>
      <c r="F748" s="13"/>
      <c r="G748" s="9"/>
      <c r="I748" s="9"/>
      <c r="R748" s="11"/>
      <c r="X748" s="7"/>
      <c r="AH748" s="12"/>
    </row>
    <row r="749">
      <c r="C749" s="19"/>
      <c r="F749" s="13"/>
      <c r="G749" s="9"/>
      <c r="I749" s="9"/>
      <c r="R749" s="11"/>
      <c r="X749" s="7"/>
      <c r="AH749" s="12"/>
    </row>
    <row r="750">
      <c r="C750" s="19"/>
      <c r="F750" s="13"/>
      <c r="G750" s="9"/>
      <c r="I750" s="9"/>
      <c r="R750" s="11"/>
      <c r="X750" s="7"/>
      <c r="AH750" s="12"/>
    </row>
    <row r="751">
      <c r="C751" s="19"/>
      <c r="F751" s="13"/>
      <c r="G751" s="9"/>
      <c r="I751" s="9"/>
      <c r="R751" s="11"/>
      <c r="X751" s="7"/>
      <c r="AH751" s="12"/>
    </row>
    <row r="752">
      <c r="C752" s="19"/>
      <c r="F752" s="13"/>
      <c r="G752" s="9"/>
      <c r="I752" s="9"/>
      <c r="R752" s="11"/>
      <c r="X752" s="7"/>
      <c r="AH752" s="12"/>
    </row>
    <row r="753">
      <c r="C753" s="19"/>
      <c r="F753" s="13"/>
      <c r="G753" s="9"/>
      <c r="I753" s="9"/>
      <c r="R753" s="11"/>
      <c r="X753" s="7"/>
      <c r="AH753" s="12"/>
    </row>
    <row r="754">
      <c r="C754" s="19"/>
      <c r="F754" s="13"/>
      <c r="G754" s="9"/>
      <c r="I754" s="9"/>
      <c r="R754" s="11"/>
      <c r="X754" s="7"/>
      <c r="AH754" s="12"/>
    </row>
    <row r="755">
      <c r="C755" s="19"/>
      <c r="F755" s="13"/>
      <c r="G755" s="9"/>
      <c r="I755" s="9"/>
      <c r="R755" s="11"/>
      <c r="X755" s="7"/>
      <c r="AH755" s="12"/>
    </row>
    <row r="756">
      <c r="C756" s="19"/>
      <c r="F756" s="13"/>
      <c r="G756" s="9"/>
      <c r="I756" s="9"/>
      <c r="R756" s="11"/>
      <c r="X756" s="7"/>
      <c r="AH756" s="12"/>
    </row>
    <row r="757">
      <c r="C757" s="19"/>
      <c r="F757" s="13"/>
      <c r="G757" s="9"/>
      <c r="I757" s="9"/>
      <c r="R757" s="11"/>
      <c r="X757" s="7"/>
      <c r="AH757" s="12"/>
    </row>
    <row r="758">
      <c r="C758" s="19"/>
      <c r="F758" s="13"/>
      <c r="G758" s="9"/>
      <c r="I758" s="9"/>
      <c r="R758" s="11"/>
      <c r="X758" s="7"/>
      <c r="AH758" s="12"/>
    </row>
    <row r="759">
      <c r="C759" s="19"/>
      <c r="F759" s="13"/>
      <c r="G759" s="9"/>
      <c r="I759" s="9"/>
      <c r="R759" s="11"/>
      <c r="X759" s="7"/>
      <c r="AH759" s="12"/>
    </row>
    <row r="760">
      <c r="C760" s="19"/>
      <c r="F760" s="13"/>
      <c r="G760" s="9"/>
      <c r="I760" s="9"/>
      <c r="R760" s="11"/>
      <c r="X760" s="7"/>
      <c r="AH760" s="12"/>
    </row>
    <row r="761">
      <c r="C761" s="19"/>
      <c r="F761" s="13"/>
      <c r="G761" s="9"/>
      <c r="I761" s="9"/>
      <c r="R761" s="11"/>
      <c r="X761" s="7"/>
      <c r="AH761" s="12"/>
    </row>
    <row r="762">
      <c r="C762" s="19"/>
      <c r="F762" s="13"/>
      <c r="G762" s="9"/>
      <c r="I762" s="9"/>
      <c r="R762" s="11"/>
      <c r="X762" s="7"/>
      <c r="AH762" s="12"/>
    </row>
    <row r="763">
      <c r="C763" s="19"/>
      <c r="F763" s="13"/>
      <c r="G763" s="9"/>
      <c r="I763" s="9"/>
      <c r="R763" s="11"/>
      <c r="X763" s="7"/>
      <c r="AH763" s="12"/>
    </row>
    <row r="764">
      <c r="C764" s="19"/>
      <c r="F764" s="13"/>
      <c r="G764" s="9"/>
      <c r="I764" s="9"/>
      <c r="R764" s="11"/>
      <c r="X764" s="7"/>
      <c r="AH764" s="12"/>
    </row>
    <row r="765">
      <c r="C765" s="19"/>
      <c r="F765" s="13"/>
      <c r="G765" s="9"/>
      <c r="I765" s="9"/>
      <c r="R765" s="11"/>
      <c r="X765" s="7"/>
      <c r="AH765" s="12"/>
    </row>
    <row r="766">
      <c r="C766" s="19"/>
      <c r="F766" s="13"/>
      <c r="G766" s="9"/>
      <c r="I766" s="9"/>
      <c r="R766" s="11"/>
      <c r="X766" s="7"/>
      <c r="AH766" s="12"/>
    </row>
    <row r="767">
      <c r="C767" s="19"/>
      <c r="F767" s="13"/>
      <c r="G767" s="9"/>
      <c r="I767" s="9"/>
      <c r="R767" s="11"/>
      <c r="X767" s="7"/>
      <c r="AH767" s="12"/>
    </row>
    <row r="768">
      <c r="C768" s="19"/>
      <c r="F768" s="13"/>
      <c r="G768" s="9"/>
      <c r="I768" s="9"/>
      <c r="R768" s="11"/>
      <c r="X768" s="7"/>
      <c r="AH768" s="12"/>
    </row>
    <row r="769">
      <c r="C769" s="19"/>
      <c r="F769" s="13"/>
      <c r="G769" s="9"/>
      <c r="I769" s="9"/>
      <c r="R769" s="11"/>
      <c r="X769" s="7"/>
      <c r="AH769" s="12"/>
    </row>
    <row r="770">
      <c r="C770" s="19"/>
      <c r="F770" s="13"/>
      <c r="G770" s="9"/>
      <c r="I770" s="9"/>
      <c r="R770" s="11"/>
      <c r="X770" s="7"/>
      <c r="AH770" s="12"/>
    </row>
    <row r="771">
      <c r="C771" s="19"/>
      <c r="F771" s="13"/>
      <c r="G771" s="9"/>
      <c r="I771" s="9"/>
      <c r="R771" s="11"/>
      <c r="X771" s="7"/>
      <c r="AH771" s="12"/>
    </row>
    <row r="772">
      <c r="C772" s="19"/>
      <c r="F772" s="13"/>
      <c r="G772" s="9"/>
      <c r="I772" s="9"/>
      <c r="R772" s="11"/>
      <c r="X772" s="7"/>
      <c r="AH772" s="12"/>
    </row>
    <row r="773">
      <c r="C773" s="19"/>
      <c r="F773" s="13"/>
      <c r="G773" s="9"/>
      <c r="I773" s="9"/>
      <c r="R773" s="11"/>
      <c r="X773" s="7"/>
      <c r="AH773" s="12"/>
    </row>
    <row r="774">
      <c r="C774" s="19"/>
      <c r="F774" s="13"/>
      <c r="G774" s="9"/>
      <c r="I774" s="9"/>
      <c r="R774" s="11"/>
      <c r="X774" s="7"/>
      <c r="AH774" s="12"/>
    </row>
    <row r="775">
      <c r="C775" s="19"/>
      <c r="F775" s="13"/>
      <c r="G775" s="9"/>
      <c r="I775" s="9"/>
      <c r="R775" s="11"/>
      <c r="X775" s="7"/>
      <c r="AH775" s="12"/>
    </row>
    <row r="776">
      <c r="C776" s="19"/>
      <c r="F776" s="13"/>
      <c r="G776" s="9"/>
      <c r="I776" s="9"/>
      <c r="R776" s="11"/>
      <c r="X776" s="7"/>
      <c r="AH776" s="12"/>
    </row>
    <row r="777">
      <c r="C777" s="19"/>
      <c r="F777" s="13"/>
      <c r="G777" s="9"/>
      <c r="I777" s="9"/>
      <c r="R777" s="11"/>
      <c r="X777" s="7"/>
      <c r="AH777" s="12"/>
    </row>
    <row r="778">
      <c r="C778" s="19"/>
      <c r="F778" s="13"/>
      <c r="G778" s="9"/>
      <c r="I778" s="9"/>
      <c r="R778" s="11"/>
      <c r="X778" s="7"/>
      <c r="AH778" s="12"/>
    </row>
    <row r="779">
      <c r="C779" s="19"/>
      <c r="F779" s="13"/>
      <c r="G779" s="9"/>
      <c r="I779" s="9"/>
      <c r="R779" s="11"/>
      <c r="X779" s="7"/>
      <c r="AH779" s="12"/>
    </row>
    <row r="780">
      <c r="C780" s="19"/>
      <c r="F780" s="13"/>
      <c r="G780" s="9"/>
      <c r="I780" s="9"/>
      <c r="R780" s="11"/>
      <c r="X780" s="7"/>
      <c r="AH780" s="12"/>
    </row>
    <row r="781">
      <c r="C781" s="19"/>
      <c r="F781" s="13"/>
      <c r="G781" s="9"/>
      <c r="I781" s="9"/>
      <c r="R781" s="11"/>
      <c r="X781" s="7"/>
      <c r="AH781" s="12"/>
    </row>
    <row r="782">
      <c r="C782" s="19"/>
      <c r="F782" s="13"/>
      <c r="G782" s="9"/>
      <c r="I782" s="9"/>
      <c r="R782" s="11"/>
      <c r="X782" s="7"/>
      <c r="AH782" s="12"/>
    </row>
    <row r="783">
      <c r="C783" s="19"/>
      <c r="F783" s="13"/>
      <c r="G783" s="9"/>
      <c r="I783" s="9"/>
      <c r="R783" s="11"/>
      <c r="X783" s="7"/>
      <c r="AH783" s="12"/>
    </row>
    <row r="784">
      <c r="C784" s="19"/>
      <c r="F784" s="13"/>
      <c r="G784" s="9"/>
      <c r="I784" s="9"/>
      <c r="R784" s="11"/>
      <c r="X784" s="7"/>
      <c r="AH784" s="12"/>
    </row>
    <row r="785">
      <c r="C785" s="19"/>
      <c r="F785" s="13"/>
      <c r="G785" s="9"/>
      <c r="I785" s="9"/>
      <c r="R785" s="11"/>
      <c r="X785" s="7"/>
      <c r="AH785" s="12"/>
    </row>
    <row r="786">
      <c r="C786" s="19"/>
      <c r="F786" s="13"/>
      <c r="G786" s="9"/>
      <c r="I786" s="9"/>
      <c r="R786" s="11"/>
      <c r="X786" s="7"/>
      <c r="AH786" s="12"/>
    </row>
    <row r="787">
      <c r="C787" s="19"/>
      <c r="F787" s="13"/>
      <c r="G787" s="9"/>
      <c r="I787" s="9"/>
      <c r="R787" s="11"/>
      <c r="X787" s="7"/>
      <c r="AH787" s="12"/>
    </row>
    <row r="788">
      <c r="C788" s="19"/>
      <c r="F788" s="13"/>
      <c r="G788" s="9"/>
      <c r="I788" s="9"/>
      <c r="R788" s="11"/>
      <c r="X788" s="7"/>
      <c r="AH788" s="12"/>
    </row>
    <row r="789">
      <c r="C789" s="19"/>
      <c r="F789" s="13"/>
      <c r="G789" s="9"/>
      <c r="I789" s="9"/>
      <c r="R789" s="11"/>
      <c r="X789" s="7"/>
      <c r="AH789" s="12"/>
    </row>
    <row r="790">
      <c r="C790" s="19"/>
      <c r="F790" s="13"/>
      <c r="G790" s="9"/>
      <c r="I790" s="9"/>
      <c r="R790" s="11"/>
      <c r="X790" s="7"/>
      <c r="AH790" s="12"/>
    </row>
    <row r="791">
      <c r="C791" s="19"/>
      <c r="F791" s="13"/>
      <c r="G791" s="9"/>
      <c r="I791" s="9"/>
      <c r="R791" s="11"/>
      <c r="X791" s="7"/>
      <c r="AH791" s="12"/>
    </row>
    <row r="792">
      <c r="C792" s="19"/>
      <c r="F792" s="13"/>
      <c r="G792" s="9"/>
      <c r="I792" s="9"/>
      <c r="R792" s="11"/>
      <c r="X792" s="7"/>
      <c r="AH792" s="12"/>
    </row>
    <row r="793">
      <c r="C793" s="19"/>
      <c r="F793" s="13"/>
      <c r="G793" s="9"/>
      <c r="I793" s="9"/>
      <c r="R793" s="11"/>
      <c r="X793" s="7"/>
      <c r="AH793" s="12"/>
    </row>
    <row r="794">
      <c r="C794" s="19"/>
      <c r="F794" s="13"/>
      <c r="G794" s="9"/>
      <c r="I794" s="9"/>
      <c r="R794" s="11"/>
      <c r="X794" s="7"/>
      <c r="AH794" s="12"/>
    </row>
    <row r="795">
      <c r="C795" s="19"/>
      <c r="F795" s="13"/>
      <c r="G795" s="9"/>
      <c r="I795" s="9"/>
      <c r="R795" s="11"/>
      <c r="X795" s="7"/>
      <c r="AH795" s="12"/>
    </row>
    <row r="796">
      <c r="C796" s="19"/>
      <c r="F796" s="13"/>
      <c r="G796" s="9"/>
      <c r="I796" s="9"/>
      <c r="R796" s="11"/>
      <c r="X796" s="7"/>
      <c r="AH796" s="12"/>
    </row>
    <row r="797">
      <c r="C797" s="19"/>
      <c r="F797" s="13"/>
      <c r="G797" s="9"/>
      <c r="I797" s="9"/>
      <c r="R797" s="11"/>
      <c r="X797" s="7"/>
      <c r="AH797" s="12"/>
    </row>
    <row r="798">
      <c r="C798" s="19"/>
      <c r="F798" s="13"/>
      <c r="G798" s="9"/>
      <c r="I798" s="9"/>
      <c r="R798" s="11"/>
      <c r="X798" s="7"/>
      <c r="AH798" s="12"/>
    </row>
    <row r="799">
      <c r="C799" s="19"/>
      <c r="F799" s="13"/>
      <c r="G799" s="9"/>
      <c r="I799" s="9"/>
      <c r="R799" s="11"/>
      <c r="X799" s="7"/>
      <c r="AH799" s="12"/>
    </row>
    <row r="800">
      <c r="C800" s="19"/>
      <c r="F800" s="13"/>
      <c r="G800" s="9"/>
      <c r="I800" s="9"/>
      <c r="R800" s="11"/>
      <c r="X800" s="7"/>
      <c r="AH800" s="12"/>
    </row>
    <row r="801">
      <c r="C801" s="19"/>
      <c r="F801" s="13"/>
      <c r="G801" s="9"/>
      <c r="I801" s="9"/>
      <c r="R801" s="11"/>
      <c r="X801" s="7"/>
      <c r="AH801" s="12"/>
    </row>
    <row r="802">
      <c r="C802" s="19"/>
      <c r="F802" s="13"/>
      <c r="G802" s="9"/>
      <c r="I802" s="9"/>
      <c r="R802" s="11"/>
      <c r="X802" s="7"/>
      <c r="AH802" s="12"/>
    </row>
    <row r="803">
      <c r="C803" s="19"/>
      <c r="F803" s="13"/>
      <c r="G803" s="9"/>
      <c r="I803" s="9"/>
      <c r="R803" s="11"/>
      <c r="X803" s="7"/>
      <c r="AH803" s="12"/>
    </row>
    <row r="804">
      <c r="C804" s="19"/>
      <c r="F804" s="13"/>
      <c r="G804" s="9"/>
      <c r="I804" s="9"/>
      <c r="R804" s="11"/>
      <c r="X804" s="7"/>
      <c r="AH804" s="12"/>
    </row>
    <row r="805">
      <c r="C805" s="19"/>
      <c r="F805" s="13"/>
      <c r="G805" s="9"/>
      <c r="I805" s="9"/>
      <c r="R805" s="11"/>
      <c r="X805" s="7"/>
      <c r="AH805" s="12"/>
    </row>
    <row r="806">
      <c r="C806" s="19"/>
      <c r="F806" s="13"/>
      <c r="G806" s="9"/>
      <c r="I806" s="9"/>
      <c r="R806" s="11"/>
      <c r="X806" s="7"/>
      <c r="AH806" s="12"/>
    </row>
    <row r="807">
      <c r="C807" s="19"/>
      <c r="F807" s="13"/>
      <c r="G807" s="9"/>
      <c r="I807" s="9"/>
      <c r="R807" s="11"/>
      <c r="X807" s="7"/>
      <c r="AH807" s="12"/>
    </row>
    <row r="808">
      <c r="C808" s="19"/>
      <c r="F808" s="13"/>
      <c r="G808" s="9"/>
      <c r="I808" s="9"/>
      <c r="R808" s="11"/>
      <c r="X808" s="7"/>
      <c r="AH808" s="12"/>
    </row>
    <row r="809">
      <c r="C809" s="19"/>
      <c r="F809" s="13"/>
      <c r="G809" s="9"/>
      <c r="I809" s="9"/>
      <c r="R809" s="11"/>
      <c r="X809" s="7"/>
      <c r="AH809" s="12"/>
    </row>
    <row r="810">
      <c r="C810" s="19"/>
      <c r="F810" s="13"/>
      <c r="G810" s="9"/>
      <c r="I810" s="9"/>
      <c r="R810" s="11"/>
      <c r="X810" s="7"/>
      <c r="AH810" s="12"/>
    </row>
    <row r="811">
      <c r="C811" s="19"/>
      <c r="F811" s="13"/>
      <c r="G811" s="9"/>
      <c r="I811" s="9"/>
      <c r="R811" s="11"/>
      <c r="X811" s="7"/>
      <c r="AH811" s="12"/>
    </row>
    <row r="812">
      <c r="C812" s="19"/>
      <c r="F812" s="13"/>
      <c r="G812" s="9"/>
      <c r="I812" s="9"/>
      <c r="R812" s="11"/>
      <c r="X812" s="7"/>
      <c r="AH812" s="12"/>
    </row>
    <row r="813">
      <c r="C813" s="19"/>
      <c r="F813" s="13"/>
      <c r="G813" s="9"/>
      <c r="I813" s="9"/>
      <c r="R813" s="11"/>
      <c r="X813" s="7"/>
      <c r="AH813" s="12"/>
    </row>
    <row r="814">
      <c r="C814" s="19"/>
      <c r="F814" s="13"/>
      <c r="G814" s="9"/>
      <c r="I814" s="9"/>
      <c r="R814" s="11"/>
      <c r="X814" s="7"/>
      <c r="AH814" s="12"/>
    </row>
    <row r="815">
      <c r="C815" s="19"/>
      <c r="F815" s="13"/>
      <c r="G815" s="9"/>
      <c r="I815" s="9"/>
      <c r="R815" s="11"/>
      <c r="X815" s="7"/>
      <c r="AH815" s="12"/>
    </row>
    <row r="816">
      <c r="C816" s="19"/>
      <c r="F816" s="13"/>
      <c r="G816" s="9"/>
      <c r="I816" s="9"/>
      <c r="R816" s="11"/>
      <c r="X816" s="7"/>
      <c r="AH816" s="12"/>
    </row>
    <row r="817">
      <c r="C817" s="19"/>
      <c r="F817" s="13"/>
      <c r="G817" s="9"/>
      <c r="I817" s="9"/>
      <c r="R817" s="11"/>
      <c r="X817" s="7"/>
      <c r="AH817" s="12"/>
    </row>
    <row r="818">
      <c r="C818" s="19"/>
      <c r="F818" s="13"/>
      <c r="G818" s="9"/>
      <c r="I818" s="9"/>
      <c r="R818" s="11"/>
      <c r="X818" s="7"/>
      <c r="AH818" s="12"/>
    </row>
    <row r="819">
      <c r="C819" s="19"/>
      <c r="F819" s="13"/>
      <c r="G819" s="9"/>
      <c r="I819" s="9"/>
      <c r="R819" s="11"/>
      <c r="X819" s="7"/>
      <c r="AH819" s="12"/>
    </row>
    <row r="820">
      <c r="C820" s="19"/>
      <c r="F820" s="13"/>
      <c r="G820" s="9"/>
      <c r="I820" s="9"/>
      <c r="R820" s="11"/>
      <c r="X820" s="7"/>
      <c r="AH820" s="12"/>
    </row>
    <row r="821">
      <c r="C821" s="19"/>
      <c r="F821" s="13"/>
      <c r="G821" s="9"/>
      <c r="I821" s="9"/>
      <c r="R821" s="11"/>
      <c r="X821" s="7"/>
      <c r="AH821" s="12"/>
    </row>
    <row r="822">
      <c r="C822" s="19"/>
      <c r="F822" s="13"/>
      <c r="G822" s="9"/>
      <c r="I822" s="9"/>
      <c r="R822" s="11"/>
      <c r="X822" s="7"/>
      <c r="AH822" s="12"/>
    </row>
    <row r="823">
      <c r="C823" s="19"/>
      <c r="F823" s="13"/>
      <c r="G823" s="9"/>
      <c r="I823" s="9"/>
      <c r="R823" s="11"/>
      <c r="X823" s="7"/>
      <c r="AH823" s="12"/>
    </row>
    <row r="824">
      <c r="C824" s="19"/>
      <c r="F824" s="13"/>
      <c r="G824" s="9"/>
      <c r="I824" s="9"/>
      <c r="R824" s="11"/>
      <c r="X824" s="7"/>
      <c r="AH824" s="12"/>
    </row>
    <row r="825">
      <c r="C825" s="19"/>
      <c r="F825" s="13"/>
      <c r="G825" s="9"/>
      <c r="I825" s="9"/>
      <c r="R825" s="11"/>
      <c r="X825" s="7"/>
      <c r="AH825" s="12"/>
    </row>
    <row r="826">
      <c r="C826" s="19"/>
      <c r="F826" s="13"/>
      <c r="G826" s="9"/>
      <c r="I826" s="9"/>
      <c r="R826" s="11"/>
      <c r="X826" s="7"/>
      <c r="AH826" s="12"/>
    </row>
    <row r="827">
      <c r="C827" s="19"/>
      <c r="F827" s="13"/>
      <c r="G827" s="9"/>
      <c r="I827" s="9"/>
      <c r="R827" s="11"/>
      <c r="X827" s="7"/>
      <c r="AH827" s="12"/>
    </row>
    <row r="828">
      <c r="C828" s="19"/>
      <c r="F828" s="13"/>
      <c r="G828" s="9"/>
      <c r="I828" s="9"/>
      <c r="R828" s="11"/>
      <c r="X828" s="7"/>
      <c r="AH828" s="12"/>
    </row>
    <row r="829">
      <c r="C829" s="19"/>
      <c r="F829" s="13"/>
      <c r="G829" s="9"/>
      <c r="I829" s="9"/>
      <c r="R829" s="11"/>
      <c r="X829" s="7"/>
      <c r="AH829" s="12"/>
    </row>
    <row r="830">
      <c r="C830" s="19"/>
      <c r="F830" s="13"/>
      <c r="G830" s="9"/>
      <c r="I830" s="9"/>
      <c r="R830" s="11"/>
      <c r="X830" s="7"/>
      <c r="AH830" s="12"/>
    </row>
    <row r="831">
      <c r="C831" s="19"/>
      <c r="F831" s="13"/>
      <c r="G831" s="9"/>
      <c r="I831" s="9"/>
      <c r="R831" s="11"/>
      <c r="X831" s="7"/>
      <c r="AH831" s="12"/>
    </row>
    <row r="832">
      <c r="C832" s="19"/>
      <c r="F832" s="13"/>
      <c r="G832" s="9"/>
      <c r="I832" s="9"/>
      <c r="R832" s="11"/>
      <c r="X832" s="7"/>
      <c r="AH832" s="12"/>
    </row>
    <row r="833">
      <c r="C833" s="19"/>
      <c r="F833" s="13"/>
      <c r="G833" s="9"/>
      <c r="I833" s="9"/>
      <c r="R833" s="11"/>
      <c r="X833" s="7"/>
      <c r="AH833" s="12"/>
    </row>
    <row r="834">
      <c r="C834" s="19"/>
      <c r="F834" s="13"/>
      <c r="G834" s="9"/>
      <c r="I834" s="9"/>
      <c r="R834" s="11"/>
      <c r="X834" s="7"/>
      <c r="AH834" s="12"/>
    </row>
    <row r="835">
      <c r="C835" s="19"/>
      <c r="F835" s="13"/>
      <c r="G835" s="9"/>
      <c r="I835" s="9"/>
      <c r="R835" s="11"/>
      <c r="X835" s="7"/>
      <c r="AH835" s="12"/>
    </row>
    <row r="836">
      <c r="C836" s="19"/>
      <c r="F836" s="13"/>
      <c r="G836" s="9"/>
      <c r="I836" s="9"/>
      <c r="R836" s="11"/>
      <c r="X836" s="7"/>
      <c r="AH836" s="12"/>
    </row>
    <row r="837">
      <c r="C837" s="19"/>
      <c r="F837" s="13"/>
      <c r="G837" s="9"/>
      <c r="I837" s="9"/>
      <c r="R837" s="11"/>
      <c r="X837" s="7"/>
      <c r="AH837" s="12"/>
    </row>
    <row r="838">
      <c r="C838" s="19"/>
      <c r="F838" s="13"/>
      <c r="G838" s="9"/>
      <c r="I838" s="9"/>
      <c r="R838" s="11"/>
      <c r="X838" s="7"/>
      <c r="AH838" s="12"/>
    </row>
    <row r="839">
      <c r="C839" s="19"/>
      <c r="F839" s="13"/>
      <c r="G839" s="9"/>
      <c r="I839" s="9"/>
      <c r="R839" s="11"/>
      <c r="X839" s="7"/>
      <c r="AH839" s="12"/>
    </row>
    <row r="840">
      <c r="C840" s="19"/>
      <c r="F840" s="13"/>
      <c r="G840" s="9"/>
      <c r="I840" s="9"/>
      <c r="R840" s="11"/>
      <c r="X840" s="7"/>
      <c r="AH840" s="12"/>
    </row>
    <row r="841">
      <c r="C841" s="19"/>
      <c r="F841" s="13"/>
      <c r="G841" s="9"/>
      <c r="I841" s="9"/>
      <c r="R841" s="11"/>
      <c r="X841" s="7"/>
      <c r="AH841" s="12"/>
    </row>
    <row r="842">
      <c r="C842" s="19"/>
      <c r="F842" s="13"/>
      <c r="G842" s="9"/>
      <c r="I842" s="9"/>
      <c r="R842" s="11"/>
      <c r="X842" s="7"/>
      <c r="AH842" s="12"/>
    </row>
    <row r="843">
      <c r="C843" s="19"/>
      <c r="F843" s="13"/>
      <c r="G843" s="9"/>
      <c r="I843" s="9"/>
      <c r="R843" s="11"/>
      <c r="X843" s="7"/>
      <c r="AH843" s="12"/>
    </row>
    <row r="844">
      <c r="C844" s="19"/>
      <c r="F844" s="13"/>
      <c r="G844" s="9"/>
      <c r="I844" s="9"/>
      <c r="R844" s="11"/>
      <c r="X844" s="7"/>
      <c r="AH844" s="12"/>
    </row>
    <row r="845">
      <c r="C845" s="19"/>
      <c r="F845" s="13"/>
      <c r="G845" s="9"/>
      <c r="I845" s="9"/>
      <c r="R845" s="11"/>
      <c r="X845" s="7"/>
      <c r="AH845" s="12"/>
    </row>
    <row r="846">
      <c r="C846" s="19"/>
      <c r="F846" s="13"/>
      <c r="G846" s="9"/>
      <c r="I846" s="9"/>
      <c r="R846" s="11"/>
      <c r="X846" s="7"/>
      <c r="AH846" s="12"/>
    </row>
    <row r="847">
      <c r="C847" s="19"/>
      <c r="F847" s="13"/>
      <c r="G847" s="9"/>
      <c r="I847" s="9"/>
      <c r="R847" s="11"/>
      <c r="X847" s="7"/>
      <c r="AH847" s="12"/>
    </row>
    <row r="848">
      <c r="C848" s="19"/>
      <c r="F848" s="13"/>
      <c r="G848" s="9"/>
      <c r="I848" s="9"/>
      <c r="R848" s="11"/>
      <c r="X848" s="7"/>
      <c r="AH848" s="12"/>
    </row>
    <row r="849">
      <c r="C849" s="19"/>
      <c r="F849" s="13"/>
      <c r="G849" s="9"/>
      <c r="I849" s="9"/>
      <c r="R849" s="11"/>
      <c r="X849" s="7"/>
      <c r="AH849" s="12"/>
    </row>
    <row r="850">
      <c r="C850" s="19"/>
      <c r="F850" s="13"/>
      <c r="G850" s="9"/>
      <c r="I850" s="9"/>
      <c r="R850" s="11"/>
      <c r="X850" s="7"/>
      <c r="AH850" s="12"/>
    </row>
    <row r="851">
      <c r="C851" s="19"/>
      <c r="F851" s="13"/>
      <c r="G851" s="9"/>
      <c r="I851" s="9"/>
      <c r="R851" s="11"/>
      <c r="X851" s="7"/>
      <c r="AH851" s="12"/>
    </row>
    <row r="852">
      <c r="C852" s="19"/>
      <c r="F852" s="13"/>
      <c r="G852" s="9"/>
      <c r="I852" s="9"/>
      <c r="R852" s="11"/>
      <c r="X852" s="7"/>
      <c r="AH852" s="12"/>
    </row>
    <row r="853">
      <c r="C853" s="19"/>
      <c r="F853" s="13"/>
      <c r="G853" s="9"/>
      <c r="I853" s="9"/>
      <c r="R853" s="11"/>
      <c r="X853" s="7"/>
      <c r="AH853" s="12"/>
    </row>
    <row r="854">
      <c r="C854" s="19"/>
      <c r="F854" s="13"/>
      <c r="G854" s="9"/>
      <c r="I854" s="9"/>
      <c r="R854" s="11"/>
      <c r="X854" s="7"/>
      <c r="AH854" s="12"/>
    </row>
    <row r="855">
      <c r="C855" s="19"/>
      <c r="F855" s="13"/>
      <c r="G855" s="9"/>
      <c r="I855" s="9"/>
      <c r="R855" s="11"/>
      <c r="X855" s="7"/>
      <c r="AH855" s="12"/>
    </row>
    <row r="856">
      <c r="C856" s="19"/>
      <c r="F856" s="13"/>
      <c r="G856" s="9"/>
      <c r="I856" s="9"/>
      <c r="R856" s="11"/>
      <c r="X856" s="7"/>
      <c r="AH856" s="12"/>
    </row>
    <row r="857">
      <c r="C857" s="19"/>
      <c r="F857" s="13"/>
      <c r="G857" s="9"/>
      <c r="I857" s="9"/>
      <c r="R857" s="11"/>
      <c r="X857" s="7"/>
      <c r="AH857" s="12"/>
    </row>
    <row r="858">
      <c r="C858" s="19"/>
      <c r="F858" s="13"/>
      <c r="G858" s="9"/>
      <c r="I858" s="9"/>
      <c r="R858" s="11"/>
      <c r="X858" s="7"/>
      <c r="AH858" s="12"/>
    </row>
    <row r="859">
      <c r="C859" s="19"/>
      <c r="F859" s="13"/>
      <c r="G859" s="9"/>
      <c r="I859" s="9"/>
      <c r="R859" s="11"/>
      <c r="X859" s="7"/>
      <c r="AH859" s="12"/>
    </row>
    <row r="860">
      <c r="C860" s="19"/>
      <c r="F860" s="13"/>
      <c r="G860" s="9"/>
      <c r="I860" s="9"/>
      <c r="R860" s="11"/>
      <c r="X860" s="7"/>
      <c r="AH860" s="12"/>
    </row>
    <row r="861">
      <c r="C861" s="19"/>
      <c r="F861" s="13"/>
      <c r="G861" s="9"/>
      <c r="I861" s="9"/>
      <c r="R861" s="11"/>
      <c r="X861" s="7"/>
      <c r="AH861" s="12"/>
    </row>
    <row r="862">
      <c r="C862" s="19"/>
      <c r="F862" s="13"/>
      <c r="G862" s="9"/>
      <c r="I862" s="9"/>
      <c r="R862" s="11"/>
      <c r="X862" s="7"/>
      <c r="AH862" s="12"/>
    </row>
    <row r="863">
      <c r="C863" s="19"/>
      <c r="F863" s="13"/>
      <c r="G863" s="9"/>
      <c r="I863" s="9"/>
      <c r="R863" s="11"/>
      <c r="X863" s="7"/>
      <c r="AH863" s="12"/>
    </row>
    <row r="864">
      <c r="C864" s="19"/>
      <c r="F864" s="13"/>
      <c r="G864" s="9"/>
      <c r="I864" s="9"/>
      <c r="R864" s="11"/>
      <c r="X864" s="7"/>
      <c r="AH864" s="12"/>
    </row>
    <row r="865">
      <c r="C865" s="19"/>
      <c r="F865" s="13"/>
      <c r="G865" s="9"/>
      <c r="I865" s="9"/>
      <c r="R865" s="11"/>
      <c r="X865" s="7"/>
      <c r="AH865" s="12"/>
    </row>
    <row r="866">
      <c r="C866" s="19"/>
      <c r="F866" s="13"/>
      <c r="G866" s="9"/>
      <c r="I866" s="9"/>
      <c r="R866" s="11"/>
      <c r="X866" s="7"/>
      <c r="AH866" s="12"/>
    </row>
    <row r="867">
      <c r="C867" s="19"/>
      <c r="F867" s="13"/>
      <c r="G867" s="9"/>
      <c r="I867" s="9"/>
      <c r="R867" s="11"/>
      <c r="X867" s="7"/>
      <c r="AH867" s="12"/>
    </row>
    <row r="868">
      <c r="C868" s="19"/>
      <c r="F868" s="13"/>
      <c r="G868" s="9"/>
      <c r="I868" s="9"/>
      <c r="R868" s="11"/>
      <c r="X868" s="7"/>
      <c r="AH868" s="12"/>
    </row>
    <row r="869">
      <c r="C869" s="19"/>
      <c r="F869" s="13"/>
      <c r="G869" s="9"/>
      <c r="I869" s="9"/>
      <c r="R869" s="11"/>
      <c r="X869" s="7"/>
      <c r="AH869" s="12"/>
    </row>
    <row r="870">
      <c r="C870" s="19"/>
      <c r="F870" s="13"/>
      <c r="G870" s="9"/>
      <c r="I870" s="9"/>
      <c r="R870" s="11"/>
      <c r="X870" s="7"/>
      <c r="AH870" s="12"/>
    </row>
    <row r="871">
      <c r="C871" s="19"/>
      <c r="F871" s="13"/>
      <c r="G871" s="9"/>
      <c r="I871" s="9"/>
      <c r="R871" s="11"/>
      <c r="X871" s="7"/>
      <c r="AH871" s="12"/>
    </row>
    <row r="872">
      <c r="C872" s="19"/>
      <c r="F872" s="13"/>
      <c r="G872" s="9"/>
      <c r="I872" s="9"/>
      <c r="R872" s="11"/>
      <c r="X872" s="7"/>
      <c r="AH872" s="12"/>
    </row>
    <row r="873">
      <c r="C873" s="19"/>
      <c r="F873" s="13"/>
      <c r="G873" s="9"/>
      <c r="I873" s="9"/>
      <c r="R873" s="11"/>
      <c r="X873" s="7"/>
      <c r="AH873" s="12"/>
    </row>
    <row r="874">
      <c r="C874" s="19"/>
      <c r="F874" s="13"/>
      <c r="G874" s="9"/>
      <c r="I874" s="9"/>
      <c r="R874" s="11"/>
      <c r="X874" s="7"/>
      <c r="AH874" s="12"/>
    </row>
    <row r="875">
      <c r="C875" s="19"/>
      <c r="F875" s="13"/>
      <c r="G875" s="9"/>
      <c r="I875" s="9"/>
      <c r="R875" s="11"/>
      <c r="X875" s="7"/>
      <c r="AH875" s="12"/>
    </row>
    <row r="876">
      <c r="C876" s="19"/>
      <c r="F876" s="13"/>
      <c r="G876" s="9"/>
      <c r="I876" s="9"/>
      <c r="R876" s="11"/>
      <c r="X876" s="7"/>
      <c r="AH876" s="12"/>
    </row>
    <row r="877">
      <c r="C877" s="19"/>
      <c r="F877" s="13"/>
      <c r="G877" s="9"/>
      <c r="I877" s="9"/>
      <c r="R877" s="11"/>
      <c r="X877" s="7"/>
      <c r="AH877" s="12"/>
    </row>
    <row r="878">
      <c r="C878" s="19"/>
      <c r="F878" s="13"/>
      <c r="G878" s="9"/>
      <c r="I878" s="9"/>
      <c r="R878" s="11"/>
      <c r="X878" s="7"/>
      <c r="AH878" s="12"/>
    </row>
    <row r="879">
      <c r="C879" s="19"/>
      <c r="F879" s="13"/>
      <c r="G879" s="9"/>
      <c r="I879" s="9"/>
      <c r="R879" s="11"/>
      <c r="X879" s="7"/>
      <c r="AH879" s="12"/>
    </row>
    <row r="880">
      <c r="C880" s="19"/>
      <c r="F880" s="13"/>
      <c r="G880" s="9"/>
      <c r="I880" s="9"/>
      <c r="R880" s="11"/>
      <c r="X880" s="7"/>
      <c r="AH880" s="12"/>
    </row>
    <row r="881">
      <c r="C881" s="19"/>
      <c r="F881" s="13"/>
      <c r="G881" s="9"/>
      <c r="I881" s="9"/>
      <c r="R881" s="11"/>
      <c r="X881" s="7"/>
      <c r="AH881" s="12"/>
    </row>
    <row r="882">
      <c r="C882" s="19"/>
      <c r="F882" s="13"/>
      <c r="G882" s="9"/>
      <c r="I882" s="9"/>
      <c r="R882" s="11"/>
      <c r="X882" s="7"/>
      <c r="AH882" s="12"/>
    </row>
    <row r="883">
      <c r="C883" s="19"/>
      <c r="F883" s="13"/>
      <c r="G883" s="9"/>
      <c r="I883" s="9"/>
      <c r="R883" s="11"/>
      <c r="X883" s="7"/>
      <c r="AH883" s="12"/>
    </row>
    <row r="884">
      <c r="C884" s="19"/>
      <c r="F884" s="13"/>
      <c r="G884" s="9"/>
      <c r="I884" s="9"/>
      <c r="R884" s="11"/>
      <c r="X884" s="7"/>
      <c r="AH884" s="12"/>
    </row>
    <row r="885">
      <c r="C885" s="19"/>
      <c r="F885" s="13"/>
      <c r="G885" s="9"/>
      <c r="I885" s="9"/>
      <c r="R885" s="11"/>
      <c r="X885" s="7"/>
      <c r="AH885" s="12"/>
    </row>
    <row r="886">
      <c r="C886" s="19"/>
      <c r="F886" s="13"/>
      <c r="G886" s="9"/>
      <c r="I886" s="9"/>
      <c r="R886" s="11"/>
      <c r="X886" s="7"/>
      <c r="AH886" s="12"/>
    </row>
    <row r="887">
      <c r="C887" s="19"/>
      <c r="F887" s="13"/>
      <c r="G887" s="9"/>
      <c r="I887" s="9"/>
      <c r="R887" s="11"/>
      <c r="X887" s="7"/>
      <c r="AH887" s="12"/>
    </row>
    <row r="888">
      <c r="C888" s="19"/>
      <c r="F888" s="13"/>
      <c r="G888" s="9"/>
      <c r="I888" s="9"/>
      <c r="R888" s="11"/>
      <c r="X888" s="7"/>
      <c r="AH888" s="12"/>
    </row>
    <row r="889">
      <c r="C889" s="19"/>
      <c r="F889" s="13"/>
      <c r="G889" s="9"/>
      <c r="I889" s="9"/>
      <c r="R889" s="11"/>
      <c r="X889" s="7"/>
      <c r="AH889" s="12"/>
    </row>
    <row r="890">
      <c r="C890" s="19"/>
      <c r="F890" s="13"/>
      <c r="G890" s="9"/>
      <c r="I890" s="9"/>
      <c r="R890" s="11"/>
      <c r="X890" s="7"/>
      <c r="AH890" s="12"/>
    </row>
    <row r="891">
      <c r="C891" s="19"/>
      <c r="F891" s="13"/>
      <c r="G891" s="9"/>
      <c r="I891" s="9"/>
      <c r="R891" s="11"/>
      <c r="X891" s="7"/>
      <c r="AH891" s="12"/>
    </row>
    <row r="892">
      <c r="C892" s="19"/>
      <c r="F892" s="13"/>
      <c r="G892" s="9"/>
      <c r="I892" s="9"/>
      <c r="R892" s="11"/>
      <c r="X892" s="7"/>
      <c r="AH892" s="12"/>
    </row>
    <row r="893">
      <c r="C893" s="19"/>
      <c r="F893" s="13"/>
      <c r="G893" s="9"/>
      <c r="I893" s="9"/>
      <c r="R893" s="11"/>
      <c r="X893" s="7"/>
      <c r="AH893" s="12"/>
    </row>
    <row r="894">
      <c r="C894" s="19"/>
      <c r="F894" s="13"/>
      <c r="G894" s="9"/>
      <c r="I894" s="9"/>
      <c r="R894" s="11"/>
      <c r="X894" s="7"/>
      <c r="AH894" s="12"/>
    </row>
    <row r="895">
      <c r="C895" s="19"/>
      <c r="F895" s="13"/>
      <c r="G895" s="9"/>
      <c r="I895" s="9"/>
      <c r="R895" s="11"/>
      <c r="X895" s="7"/>
      <c r="AH895" s="12"/>
    </row>
    <row r="896">
      <c r="C896" s="19"/>
      <c r="F896" s="13"/>
      <c r="G896" s="9"/>
      <c r="I896" s="9"/>
      <c r="R896" s="11"/>
      <c r="X896" s="7"/>
      <c r="AH896" s="12"/>
    </row>
    <row r="897">
      <c r="C897" s="19"/>
      <c r="F897" s="13"/>
      <c r="G897" s="9"/>
      <c r="I897" s="9"/>
      <c r="R897" s="11"/>
      <c r="X897" s="7"/>
      <c r="AH897" s="12"/>
    </row>
    <row r="898">
      <c r="C898" s="19"/>
      <c r="F898" s="13"/>
      <c r="G898" s="9"/>
      <c r="I898" s="9"/>
      <c r="R898" s="11"/>
      <c r="X898" s="7"/>
      <c r="AH898" s="12"/>
    </row>
    <row r="899">
      <c r="C899" s="19"/>
      <c r="F899" s="13"/>
      <c r="G899" s="9"/>
      <c r="I899" s="9"/>
      <c r="R899" s="11"/>
      <c r="X899" s="7"/>
      <c r="AH899" s="12"/>
    </row>
    <row r="900">
      <c r="C900" s="19"/>
      <c r="F900" s="13"/>
      <c r="G900" s="9"/>
      <c r="I900" s="9"/>
      <c r="R900" s="11"/>
      <c r="X900" s="7"/>
      <c r="AH900" s="12"/>
    </row>
    <row r="901">
      <c r="C901" s="19"/>
      <c r="F901" s="13"/>
      <c r="G901" s="9"/>
      <c r="I901" s="9"/>
      <c r="R901" s="11"/>
      <c r="X901" s="7"/>
      <c r="AH901" s="12"/>
    </row>
    <row r="902">
      <c r="C902" s="19"/>
      <c r="F902" s="13"/>
      <c r="G902" s="9"/>
      <c r="I902" s="9"/>
      <c r="R902" s="11"/>
      <c r="X902" s="7"/>
      <c r="AH902" s="12"/>
    </row>
    <row r="903">
      <c r="C903" s="19"/>
      <c r="F903" s="13"/>
      <c r="G903" s="9"/>
      <c r="I903" s="9"/>
      <c r="R903" s="11"/>
      <c r="X903" s="7"/>
      <c r="AH903" s="12"/>
    </row>
    <row r="904">
      <c r="C904" s="19"/>
      <c r="F904" s="13"/>
      <c r="G904" s="9"/>
      <c r="I904" s="9"/>
      <c r="R904" s="11"/>
      <c r="X904" s="7"/>
      <c r="AH904" s="12"/>
    </row>
    <row r="905">
      <c r="C905" s="19"/>
      <c r="F905" s="13"/>
      <c r="G905" s="9"/>
      <c r="I905" s="9"/>
      <c r="R905" s="11"/>
      <c r="X905" s="7"/>
      <c r="AH905" s="12"/>
    </row>
    <row r="906">
      <c r="C906" s="19"/>
      <c r="F906" s="13"/>
      <c r="G906" s="9"/>
      <c r="I906" s="9"/>
      <c r="R906" s="11"/>
      <c r="X906" s="7"/>
      <c r="AH906" s="12"/>
    </row>
    <row r="907">
      <c r="C907" s="19"/>
      <c r="F907" s="13"/>
      <c r="G907" s="9"/>
      <c r="I907" s="9"/>
      <c r="R907" s="11"/>
      <c r="X907" s="7"/>
      <c r="AH907" s="12"/>
    </row>
    <row r="908">
      <c r="C908" s="19"/>
      <c r="F908" s="13"/>
      <c r="G908" s="9"/>
      <c r="I908" s="9"/>
      <c r="R908" s="11"/>
      <c r="X908" s="7"/>
      <c r="AH908" s="12"/>
    </row>
    <row r="909">
      <c r="C909" s="19"/>
      <c r="F909" s="13"/>
      <c r="G909" s="9"/>
      <c r="I909" s="9"/>
      <c r="R909" s="11"/>
      <c r="X909" s="7"/>
      <c r="AH909" s="12"/>
    </row>
    <row r="910">
      <c r="C910" s="19"/>
      <c r="F910" s="13"/>
      <c r="G910" s="9"/>
      <c r="I910" s="9"/>
      <c r="R910" s="11"/>
      <c r="X910" s="7"/>
      <c r="AH910" s="12"/>
    </row>
    <row r="911">
      <c r="C911" s="19"/>
      <c r="F911" s="13"/>
      <c r="G911" s="9"/>
      <c r="I911" s="9"/>
      <c r="R911" s="11"/>
      <c r="X911" s="7"/>
      <c r="AH911" s="12"/>
    </row>
    <row r="912">
      <c r="C912" s="19"/>
      <c r="F912" s="13"/>
      <c r="G912" s="9"/>
      <c r="I912" s="9"/>
      <c r="R912" s="11"/>
      <c r="X912" s="7"/>
      <c r="AH912" s="12"/>
    </row>
    <row r="913">
      <c r="C913" s="19"/>
      <c r="F913" s="13"/>
      <c r="G913" s="9"/>
      <c r="I913" s="9"/>
      <c r="R913" s="11"/>
      <c r="X913" s="7"/>
      <c r="AH913" s="12"/>
    </row>
    <row r="914">
      <c r="C914" s="19"/>
      <c r="F914" s="13"/>
      <c r="G914" s="9"/>
      <c r="I914" s="9"/>
      <c r="R914" s="11"/>
      <c r="X914" s="7"/>
      <c r="AH914" s="12"/>
    </row>
    <row r="915">
      <c r="C915" s="19"/>
      <c r="F915" s="13"/>
      <c r="G915" s="9"/>
      <c r="I915" s="9"/>
      <c r="R915" s="11"/>
      <c r="X915" s="7"/>
      <c r="AH915" s="12"/>
    </row>
    <row r="916">
      <c r="C916" s="19"/>
      <c r="F916" s="13"/>
      <c r="G916" s="9"/>
      <c r="I916" s="9"/>
      <c r="R916" s="11"/>
      <c r="X916" s="7"/>
      <c r="AH916" s="12"/>
    </row>
    <row r="917">
      <c r="C917" s="19"/>
      <c r="F917" s="13"/>
      <c r="G917" s="9"/>
      <c r="I917" s="9"/>
      <c r="R917" s="11"/>
      <c r="X917" s="7"/>
      <c r="AH917" s="12"/>
    </row>
    <row r="918">
      <c r="C918" s="19"/>
      <c r="F918" s="13"/>
      <c r="G918" s="9"/>
      <c r="I918" s="9"/>
      <c r="R918" s="11"/>
      <c r="X918" s="7"/>
      <c r="AH918" s="12"/>
    </row>
    <row r="919">
      <c r="C919" s="19"/>
      <c r="F919" s="13"/>
      <c r="G919" s="9"/>
      <c r="I919" s="9"/>
      <c r="R919" s="11"/>
      <c r="X919" s="7"/>
      <c r="AH919" s="12"/>
    </row>
    <row r="920">
      <c r="C920" s="19"/>
      <c r="F920" s="13"/>
      <c r="G920" s="9"/>
      <c r="I920" s="9"/>
      <c r="R920" s="11"/>
      <c r="X920" s="7"/>
      <c r="AH920" s="12"/>
    </row>
    <row r="921">
      <c r="C921" s="19"/>
      <c r="F921" s="13"/>
      <c r="G921" s="9"/>
      <c r="I921" s="9"/>
      <c r="R921" s="11"/>
      <c r="X921" s="7"/>
      <c r="AH921" s="12"/>
    </row>
    <row r="922">
      <c r="C922" s="19"/>
      <c r="F922" s="13"/>
      <c r="G922" s="9"/>
      <c r="I922" s="9"/>
      <c r="R922" s="11"/>
      <c r="X922" s="7"/>
      <c r="AH922" s="12"/>
    </row>
    <row r="923">
      <c r="C923" s="19"/>
      <c r="F923" s="13"/>
      <c r="G923" s="9"/>
      <c r="I923" s="9"/>
      <c r="R923" s="11"/>
      <c r="X923" s="7"/>
      <c r="AH923" s="12"/>
    </row>
    <row r="924">
      <c r="C924" s="19"/>
      <c r="F924" s="13"/>
      <c r="G924" s="9"/>
      <c r="I924" s="9"/>
      <c r="R924" s="11"/>
      <c r="X924" s="7"/>
      <c r="AH924" s="12"/>
    </row>
    <row r="925">
      <c r="C925" s="19"/>
      <c r="F925" s="13"/>
      <c r="G925" s="9"/>
      <c r="I925" s="9"/>
      <c r="R925" s="11"/>
      <c r="X925" s="7"/>
      <c r="AH925" s="12"/>
    </row>
    <row r="926">
      <c r="C926" s="19"/>
      <c r="F926" s="13"/>
      <c r="G926" s="9"/>
      <c r="I926" s="9"/>
      <c r="R926" s="11"/>
      <c r="X926" s="7"/>
      <c r="AH926" s="12"/>
    </row>
    <row r="927">
      <c r="C927" s="19"/>
      <c r="F927" s="13"/>
      <c r="G927" s="9"/>
      <c r="I927" s="9"/>
      <c r="R927" s="11"/>
      <c r="X927" s="7"/>
      <c r="AH927" s="12"/>
    </row>
    <row r="928">
      <c r="C928" s="19"/>
      <c r="F928" s="13"/>
      <c r="G928" s="9"/>
      <c r="I928" s="9"/>
      <c r="R928" s="11"/>
      <c r="X928" s="7"/>
      <c r="AH928" s="12"/>
    </row>
    <row r="929">
      <c r="C929" s="19"/>
      <c r="F929" s="13"/>
      <c r="G929" s="9"/>
      <c r="I929" s="9"/>
      <c r="R929" s="11"/>
      <c r="X929" s="7"/>
      <c r="AH929" s="12"/>
    </row>
    <row r="930">
      <c r="C930" s="19"/>
      <c r="F930" s="13"/>
      <c r="G930" s="9"/>
      <c r="I930" s="9"/>
      <c r="R930" s="11"/>
      <c r="X930" s="7"/>
      <c r="AH930" s="12"/>
    </row>
    <row r="931">
      <c r="C931" s="19"/>
      <c r="F931" s="13"/>
      <c r="G931" s="9"/>
      <c r="I931" s="9"/>
      <c r="R931" s="11"/>
      <c r="X931" s="7"/>
      <c r="AH931" s="12"/>
    </row>
    <row r="932">
      <c r="C932" s="19"/>
      <c r="F932" s="13"/>
      <c r="G932" s="9"/>
      <c r="I932" s="9"/>
      <c r="R932" s="11"/>
      <c r="X932" s="7"/>
      <c r="AH932" s="12"/>
    </row>
    <row r="933">
      <c r="C933" s="19"/>
      <c r="F933" s="13"/>
      <c r="G933" s="9"/>
      <c r="I933" s="9"/>
      <c r="R933" s="11"/>
      <c r="X933" s="7"/>
      <c r="AH933" s="12"/>
    </row>
    <row r="934">
      <c r="C934" s="19"/>
      <c r="F934" s="13"/>
      <c r="G934" s="9"/>
      <c r="I934" s="9"/>
      <c r="R934" s="11"/>
      <c r="X934" s="7"/>
      <c r="AH934" s="12"/>
    </row>
    <row r="935">
      <c r="C935" s="19"/>
      <c r="F935" s="13"/>
      <c r="G935" s="9"/>
      <c r="I935" s="9"/>
      <c r="R935" s="11"/>
      <c r="X935" s="7"/>
      <c r="AH935" s="12"/>
    </row>
    <row r="936">
      <c r="C936" s="19"/>
      <c r="F936" s="13"/>
      <c r="G936" s="9"/>
      <c r="I936" s="9"/>
      <c r="R936" s="11"/>
      <c r="X936" s="7"/>
      <c r="AH936" s="12"/>
    </row>
    <row r="937">
      <c r="C937" s="19"/>
      <c r="F937" s="13"/>
      <c r="G937" s="9"/>
      <c r="I937" s="9"/>
      <c r="R937" s="11"/>
      <c r="X937" s="7"/>
      <c r="AH937" s="12"/>
    </row>
    <row r="938">
      <c r="C938" s="19"/>
      <c r="F938" s="13"/>
      <c r="G938" s="9"/>
      <c r="I938" s="9"/>
      <c r="R938" s="11"/>
      <c r="X938" s="7"/>
      <c r="AH938" s="12"/>
    </row>
    <row r="939">
      <c r="C939" s="19"/>
      <c r="F939" s="13"/>
      <c r="G939" s="9"/>
      <c r="I939" s="9"/>
      <c r="R939" s="11"/>
      <c r="X939" s="7"/>
      <c r="AH939" s="12"/>
    </row>
    <row r="940">
      <c r="C940" s="19"/>
      <c r="F940" s="13"/>
      <c r="G940" s="9"/>
      <c r="I940" s="9"/>
      <c r="R940" s="11"/>
      <c r="X940" s="7"/>
      <c r="AH940" s="12"/>
    </row>
    <row r="941">
      <c r="C941" s="19"/>
      <c r="F941" s="13"/>
      <c r="G941" s="9"/>
      <c r="I941" s="9"/>
      <c r="R941" s="11"/>
      <c r="X941" s="7"/>
      <c r="AH941" s="12"/>
    </row>
    <row r="942">
      <c r="C942" s="19"/>
      <c r="F942" s="13"/>
      <c r="G942" s="9"/>
      <c r="I942" s="9"/>
      <c r="R942" s="11"/>
      <c r="X942" s="7"/>
      <c r="AH942" s="12"/>
    </row>
    <row r="943">
      <c r="C943" s="19"/>
      <c r="F943" s="13"/>
      <c r="G943" s="9"/>
      <c r="I943" s="9"/>
      <c r="R943" s="11"/>
      <c r="X943" s="7"/>
      <c r="AH943" s="12"/>
    </row>
    <row r="944">
      <c r="C944" s="19"/>
      <c r="F944" s="13"/>
      <c r="G944" s="9"/>
      <c r="I944" s="9"/>
      <c r="R944" s="11"/>
      <c r="X944" s="7"/>
      <c r="AH944" s="12"/>
    </row>
    <row r="945">
      <c r="C945" s="19"/>
      <c r="F945" s="13"/>
      <c r="G945" s="9"/>
      <c r="I945" s="9"/>
      <c r="R945" s="11"/>
      <c r="X945" s="7"/>
      <c r="AH945" s="12"/>
    </row>
    <row r="946">
      <c r="C946" s="19"/>
      <c r="F946" s="13"/>
      <c r="G946" s="9"/>
      <c r="I946" s="9"/>
      <c r="R946" s="11"/>
      <c r="X946" s="7"/>
      <c r="AH946" s="12"/>
    </row>
    <row r="947">
      <c r="C947" s="19"/>
      <c r="F947" s="13"/>
      <c r="G947" s="9"/>
      <c r="I947" s="9"/>
      <c r="R947" s="11"/>
      <c r="X947" s="7"/>
      <c r="AH947" s="12"/>
    </row>
    <row r="948">
      <c r="C948" s="19"/>
      <c r="F948" s="13"/>
      <c r="G948" s="9"/>
      <c r="I948" s="9"/>
      <c r="R948" s="11"/>
      <c r="X948" s="7"/>
      <c r="AH948" s="12"/>
    </row>
    <row r="949">
      <c r="C949" s="19"/>
      <c r="F949" s="13"/>
      <c r="G949" s="9"/>
      <c r="I949" s="9"/>
      <c r="R949" s="11"/>
      <c r="X949" s="7"/>
      <c r="AH949" s="12"/>
    </row>
    <row r="950">
      <c r="C950" s="19"/>
      <c r="F950" s="13"/>
      <c r="G950" s="9"/>
      <c r="I950" s="9"/>
      <c r="R950" s="11"/>
      <c r="X950" s="7"/>
      <c r="AH950" s="12"/>
    </row>
    <row r="951">
      <c r="C951" s="19"/>
      <c r="F951" s="13"/>
      <c r="G951" s="9"/>
      <c r="I951" s="9"/>
      <c r="R951" s="11"/>
      <c r="X951" s="7"/>
      <c r="AH951" s="12"/>
    </row>
    <row r="952">
      <c r="C952" s="19"/>
      <c r="F952" s="13"/>
      <c r="G952" s="9"/>
      <c r="I952" s="9"/>
      <c r="R952" s="11"/>
      <c r="X952" s="7"/>
      <c r="AH952" s="12"/>
    </row>
    <row r="953">
      <c r="C953" s="19"/>
      <c r="F953" s="13"/>
      <c r="G953" s="9"/>
      <c r="I953" s="9"/>
      <c r="R953" s="11"/>
      <c r="X953" s="7"/>
      <c r="AH953" s="12"/>
    </row>
    <row r="954">
      <c r="C954" s="19"/>
      <c r="F954" s="13"/>
      <c r="G954" s="9"/>
      <c r="I954" s="9"/>
      <c r="R954" s="11"/>
      <c r="X954" s="7"/>
      <c r="AH954" s="12"/>
    </row>
    <row r="955">
      <c r="C955" s="19"/>
      <c r="F955" s="13"/>
      <c r="G955" s="9"/>
      <c r="I955" s="9"/>
      <c r="R955" s="11"/>
      <c r="X955" s="7"/>
      <c r="AH955" s="12"/>
    </row>
    <row r="956">
      <c r="C956" s="19"/>
      <c r="F956" s="13"/>
      <c r="G956" s="9"/>
      <c r="I956" s="9"/>
      <c r="R956" s="11"/>
      <c r="X956" s="7"/>
      <c r="AH956" s="12"/>
    </row>
    <row r="957">
      <c r="C957" s="19"/>
      <c r="F957" s="13"/>
      <c r="G957" s="9"/>
      <c r="I957" s="9"/>
      <c r="R957" s="11"/>
      <c r="X957" s="7"/>
      <c r="AH957" s="12"/>
    </row>
    <row r="958">
      <c r="C958" s="19"/>
      <c r="F958" s="13"/>
      <c r="G958" s="9"/>
      <c r="I958" s="9"/>
      <c r="R958" s="11"/>
      <c r="X958" s="7"/>
      <c r="AH958" s="12"/>
    </row>
    <row r="959">
      <c r="C959" s="19"/>
      <c r="F959" s="13"/>
      <c r="G959" s="9"/>
      <c r="I959" s="9"/>
      <c r="R959" s="11"/>
      <c r="X959" s="7"/>
      <c r="AH959" s="12"/>
    </row>
    <row r="960">
      <c r="C960" s="19"/>
      <c r="F960" s="13"/>
      <c r="G960" s="9"/>
      <c r="I960" s="9"/>
      <c r="R960" s="11"/>
      <c r="X960" s="7"/>
      <c r="AH960" s="12"/>
    </row>
    <row r="961">
      <c r="C961" s="19"/>
      <c r="F961" s="13"/>
      <c r="G961" s="9"/>
      <c r="I961" s="9"/>
      <c r="R961" s="11"/>
      <c r="X961" s="7"/>
      <c r="AH961" s="12"/>
    </row>
    <row r="962">
      <c r="C962" s="19"/>
      <c r="F962" s="13"/>
      <c r="G962" s="9"/>
      <c r="I962" s="9"/>
      <c r="R962" s="11"/>
      <c r="X962" s="7"/>
      <c r="AH962" s="12"/>
    </row>
    <row r="963">
      <c r="C963" s="19"/>
      <c r="F963" s="13"/>
      <c r="G963" s="9"/>
      <c r="I963" s="9"/>
      <c r="R963" s="11"/>
      <c r="X963" s="7"/>
      <c r="AH963" s="12"/>
    </row>
    <row r="964">
      <c r="C964" s="19"/>
      <c r="F964" s="13"/>
      <c r="G964" s="9"/>
      <c r="I964" s="9"/>
      <c r="R964" s="11"/>
      <c r="X964" s="7"/>
      <c r="AH964" s="12"/>
    </row>
    <row r="965">
      <c r="C965" s="19"/>
      <c r="F965" s="13"/>
      <c r="G965" s="9"/>
      <c r="I965" s="9"/>
      <c r="R965" s="11"/>
      <c r="X965" s="7"/>
      <c r="AH965" s="12"/>
    </row>
    <row r="966">
      <c r="C966" s="19"/>
      <c r="F966" s="13"/>
      <c r="G966" s="9"/>
      <c r="I966" s="9"/>
      <c r="R966" s="11"/>
      <c r="X966" s="7"/>
      <c r="AH966" s="12"/>
    </row>
    <row r="967">
      <c r="C967" s="19"/>
      <c r="F967" s="13"/>
      <c r="G967" s="9"/>
      <c r="I967" s="9"/>
      <c r="R967" s="11"/>
      <c r="X967" s="7"/>
      <c r="AH967" s="12"/>
    </row>
    <row r="968">
      <c r="C968" s="19"/>
      <c r="F968" s="13"/>
      <c r="G968" s="9"/>
      <c r="I968" s="9"/>
      <c r="R968" s="11"/>
      <c r="X968" s="7"/>
      <c r="AH968" s="12"/>
    </row>
    <row r="969">
      <c r="C969" s="19"/>
      <c r="F969" s="13"/>
      <c r="G969" s="9"/>
      <c r="I969" s="9"/>
      <c r="R969" s="11"/>
      <c r="X969" s="7"/>
      <c r="AH969" s="12"/>
    </row>
    <row r="970">
      <c r="C970" s="19"/>
      <c r="F970" s="13"/>
      <c r="G970" s="9"/>
      <c r="I970" s="9"/>
      <c r="R970" s="11"/>
      <c r="X970" s="7"/>
      <c r="AH970" s="12"/>
    </row>
    <row r="971">
      <c r="C971" s="19"/>
      <c r="F971" s="13"/>
      <c r="G971" s="9"/>
      <c r="I971" s="9"/>
      <c r="R971" s="11"/>
      <c r="X971" s="7"/>
      <c r="AH971" s="12"/>
    </row>
    <row r="972">
      <c r="C972" s="19"/>
      <c r="F972" s="13"/>
      <c r="G972" s="9"/>
      <c r="I972" s="9"/>
      <c r="R972" s="11"/>
      <c r="X972" s="7"/>
      <c r="AH972" s="12"/>
    </row>
    <row r="973">
      <c r="C973" s="19"/>
      <c r="F973" s="13"/>
      <c r="G973" s="9"/>
      <c r="I973" s="9"/>
      <c r="R973" s="11"/>
      <c r="X973" s="7"/>
      <c r="AH973" s="12"/>
    </row>
    <row r="974">
      <c r="C974" s="19"/>
      <c r="F974" s="13"/>
      <c r="G974" s="9"/>
      <c r="I974" s="9"/>
      <c r="R974" s="11"/>
      <c r="X974" s="7"/>
      <c r="AH974" s="12"/>
    </row>
    <row r="975">
      <c r="C975" s="19"/>
      <c r="F975" s="13"/>
      <c r="G975" s="9"/>
      <c r="I975" s="9"/>
      <c r="R975" s="11"/>
      <c r="X975" s="7"/>
      <c r="AH975" s="12"/>
    </row>
    <row r="976">
      <c r="C976" s="19"/>
      <c r="F976" s="13"/>
      <c r="G976" s="9"/>
      <c r="I976" s="9"/>
      <c r="R976" s="11"/>
      <c r="X976" s="7"/>
      <c r="AH976" s="12"/>
    </row>
    <row r="977">
      <c r="C977" s="19"/>
      <c r="F977" s="13"/>
      <c r="G977" s="9"/>
      <c r="I977" s="9"/>
      <c r="R977" s="11"/>
      <c r="X977" s="7"/>
      <c r="AH977" s="12"/>
    </row>
    <row r="978">
      <c r="C978" s="19"/>
      <c r="F978" s="13"/>
      <c r="G978" s="9"/>
      <c r="I978" s="9"/>
      <c r="R978" s="11"/>
      <c r="X978" s="7"/>
      <c r="AH978" s="12"/>
    </row>
    <row r="979">
      <c r="C979" s="19"/>
      <c r="F979" s="13"/>
      <c r="G979" s="9"/>
      <c r="I979" s="9"/>
      <c r="R979" s="11"/>
      <c r="X979" s="7"/>
      <c r="AH979" s="12"/>
    </row>
    <row r="980">
      <c r="C980" s="19"/>
      <c r="F980" s="13"/>
      <c r="G980" s="9"/>
      <c r="I980" s="9"/>
      <c r="R980" s="11"/>
      <c r="X980" s="7"/>
      <c r="AH980" s="12"/>
    </row>
    <row r="981">
      <c r="C981" s="19"/>
      <c r="F981" s="13"/>
      <c r="G981" s="9"/>
      <c r="I981" s="9"/>
      <c r="R981" s="11"/>
      <c r="X981" s="7"/>
      <c r="AH981" s="12"/>
    </row>
    <row r="982">
      <c r="C982" s="19"/>
      <c r="F982" s="13"/>
      <c r="G982" s="9"/>
      <c r="I982" s="9"/>
      <c r="R982" s="11"/>
      <c r="X982" s="7"/>
      <c r="AH982" s="12"/>
    </row>
    <row r="983">
      <c r="C983" s="19"/>
      <c r="F983" s="13"/>
      <c r="G983" s="9"/>
      <c r="I983" s="9"/>
      <c r="R983" s="11"/>
      <c r="X983" s="7"/>
      <c r="AH983" s="12"/>
    </row>
    <row r="984">
      <c r="C984" s="19"/>
      <c r="F984" s="13"/>
      <c r="G984" s="9"/>
      <c r="I984" s="9"/>
      <c r="R984" s="11"/>
      <c r="X984" s="7"/>
      <c r="AH984" s="12"/>
    </row>
    <row r="985">
      <c r="C985" s="19"/>
      <c r="F985" s="13"/>
      <c r="G985" s="9"/>
      <c r="I985" s="9"/>
      <c r="R985" s="11"/>
      <c r="X985" s="7"/>
      <c r="AH985" s="12"/>
    </row>
    <row r="986">
      <c r="C986" s="19"/>
      <c r="F986" s="13"/>
      <c r="G986" s="9"/>
      <c r="I986" s="9"/>
      <c r="R986" s="11"/>
      <c r="X986" s="7"/>
      <c r="AH986" s="12"/>
    </row>
    <row r="987">
      <c r="C987" s="19"/>
      <c r="F987" s="13"/>
      <c r="G987" s="9"/>
      <c r="I987" s="9"/>
      <c r="R987" s="11"/>
      <c r="X987" s="7"/>
      <c r="AH987" s="12"/>
    </row>
    <row r="988">
      <c r="C988" s="19"/>
      <c r="F988" s="13"/>
      <c r="G988" s="9"/>
      <c r="I988" s="9"/>
      <c r="R988" s="11"/>
      <c r="X988" s="7"/>
      <c r="AH988" s="12"/>
    </row>
    <row r="989">
      <c r="C989" s="19"/>
      <c r="F989" s="13"/>
      <c r="G989" s="9"/>
      <c r="I989" s="9"/>
      <c r="R989" s="11"/>
      <c r="X989" s="7"/>
      <c r="AH989" s="12"/>
    </row>
    <row r="990">
      <c r="C990" s="19"/>
      <c r="F990" s="13"/>
      <c r="G990" s="9"/>
      <c r="I990" s="9"/>
      <c r="R990" s="11"/>
      <c r="X990" s="7"/>
      <c r="AH990" s="12"/>
    </row>
    <row r="991">
      <c r="C991" s="19"/>
      <c r="F991" s="13"/>
      <c r="G991" s="9"/>
      <c r="I991" s="9"/>
      <c r="R991" s="11"/>
      <c r="X991" s="7"/>
      <c r="AH991" s="12"/>
    </row>
    <row r="992">
      <c r="C992" s="19"/>
      <c r="F992" s="13"/>
      <c r="G992" s="9"/>
      <c r="I992" s="9"/>
      <c r="R992" s="11"/>
      <c r="X992" s="7"/>
      <c r="AH992" s="12"/>
    </row>
    <row r="993">
      <c r="C993" s="19"/>
      <c r="F993" s="13"/>
      <c r="G993" s="9"/>
      <c r="I993" s="9"/>
      <c r="R993" s="11"/>
      <c r="X993" s="7"/>
      <c r="AH993" s="12"/>
    </row>
    <row r="994">
      <c r="C994" s="19"/>
      <c r="F994" s="13"/>
      <c r="G994" s="9"/>
      <c r="I994" s="9"/>
      <c r="R994" s="11"/>
      <c r="X994" s="7"/>
      <c r="AH994" s="12"/>
    </row>
    <row r="995">
      <c r="C995" s="19"/>
      <c r="F995" s="13"/>
      <c r="G995" s="9"/>
      <c r="I995" s="9"/>
      <c r="R995" s="11"/>
      <c r="X995" s="7"/>
      <c r="AH995" s="12"/>
    </row>
    <row r="996">
      <c r="C996" s="19"/>
      <c r="F996" s="13"/>
      <c r="G996" s="9"/>
      <c r="I996" s="9"/>
      <c r="R996" s="11"/>
      <c r="X996" s="7"/>
      <c r="AH996" s="12"/>
    </row>
    <row r="997">
      <c r="C997" s="19"/>
      <c r="F997" s="13"/>
      <c r="G997" s="9"/>
      <c r="I997" s="9"/>
      <c r="R997" s="11"/>
      <c r="X997" s="7"/>
      <c r="AH997" s="12"/>
    </row>
    <row r="998">
      <c r="C998" s="19"/>
      <c r="F998" s="13"/>
      <c r="G998" s="9"/>
      <c r="I998" s="9"/>
      <c r="R998" s="11"/>
      <c r="X998" s="7"/>
      <c r="AH998" s="12"/>
    </row>
    <row r="999">
      <c r="C999" s="19"/>
      <c r="F999" s="13"/>
      <c r="G999" s="9"/>
      <c r="I999" s="9"/>
      <c r="R999" s="11"/>
      <c r="X999" s="7"/>
      <c r="AH999" s="12"/>
    </row>
    <row r="1000">
      <c r="C1000" s="19"/>
      <c r="F1000" s="13"/>
      <c r="G1000" s="9"/>
      <c r="I1000" s="9"/>
      <c r="R1000" s="11"/>
      <c r="X1000" s="7"/>
      <c r="AH1000" s="12"/>
    </row>
    <row r="1001">
      <c r="C1001" s="19"/>
      <c r="F1001" s="13"/>
      <c r="G1001" s="9"/>
      <c r="I1001" s="9"/>
      <c r="R1001" s="11"/>
      <c r="X1001" s="7"/>
      <c r="AH1001" s="12"/>
    </row>
    <row r="1002">
      <c r="C1002" s="19"/>
      <c r="F1002" s="13"/>
      <c r="G1002" s="9"/>
      <c r="I1002" s="9"/>
      <c r="R1002" s="11"/>
      <c r="X1002" s="7"/>
      <c r="AH1002" s="12"/>
    </row>
    <row r="1003">
      <c r="C1003" s="19"/>
      <c r="F1003" s="13"/>
      <c r="G1003" s="9"/>
      <c r="I1003" s="9"/>
      <c r="R1003" s="11"/>
      <c r="X1003" s="7"/>
      <c r="AH1003" s="12"/>
    </row>
    <row r="1004">
      <c r="C1004" s="19"/>
      <c r="F1004" s="13"/>
      <c r="G1004" s="9"/>
      <c r="I1004" s="9"/>
      <c r="R1004" s="11"/>
      <c r="X1004" s="7"/>
      <c r="AH1004" s="12"/>
    </row>
    <row r="1005">
      <c r="C1005" s="19"/>
      <c r="F1005" s="13"/>
      <c r="G1005" s="9" t="str">
        <f>E1005/$D1005</f>
        <v>#DIV/0!</v>
      </c>
      <c r="I1005" s="9"/>
      <c r="R1005" s="11"/>
      <c r="X1005" s="7"/>
      <c r="AH1005" s="12"/>
    </row>
  </sheetData>
  <autoFilter ref="$A$1:$AI$1005"/>
  <conditionalFormatting sqref="W2:W1005 Y2:Y42 Y46:Y1005">
    <cfRule type="colorScale" priority="1">
      <colorScale>
        <cfvo type="min"/>
        <cfvo type="percentile" val="50"/>
        <cfvo type="max"/>
        <color rgb="FF57BB8A"/>
        <color rgb="FFFFD666"/>
        <color rgb="FFE67C73"/>
      </colorScale>
    </cfRule>
  </conditionalFormatting>
  <conditionalFormatting sqref="G1:G44 G46:G1005">
    <cfRule type="colorScale" priority="2">
      <colorScale>
        <cfvo type="min"/>
        <cfvo type="percentile" val="50"/>
        <cfvo type="max"/>
        <color rgb="FF57BB8A"/>
        <color rgb="FFFFD666"/>
        <color rgb="FFE67C73"/>
      </colorScale>
    </cfRule>
  </conditionalFormatting>
  <conditionalFormatting sqref="I1:I1005">
    <cfRule type="colorScale" priority="3">
      <colorScale>
        <cfvo type="min"/>
        <cfvo type="percentile" val="50"/>
        <cfvo type="max"/>
        <color rgb="FF57BB8A"/>
        <color rgb="FFFFD666"/>
        <color rgb="FFE67C73"/>
      </colorScale>
    </cfRule>
  </conditionalFormatting>
  <conditionalFormatting sqref="K1:K1005">
    <cfRule type="colorScale" priority="4">
      <colorScale>
        <cfvo type="min"/>
        <cfvo type="percentile" val="50"/>
        <cfvo type="max"/>
        <color rgb="FF57BB8A"/>
        <color rgb="FFFFD666"/>
        <color rgb="FFE67C73"/>
      </colorScale>
    </cfRule>
  </conditionalFormatting>
  <conditionalFormatting sqref="M1:M1005">
    <cfRule type="colorScale" priority="5">
      <colorScale>
        <cfvo type="min"/>
        <cfvo type="percentile" val="50"/>
        <cfvo type="max"/>
        <color rgb="FF57BB8A"/>
        <color rgb="FFFFD666"/>
        <color rgb="FFE67C73"/>
      </colorScale>
    </cfRule>
  </conditionalFormatting>
  <conditionalFormatting sqref="O1:O1005">
    <cfRule type="colorScale" priority="6">
      <colorScale>
        <cfvo type="min"/>
        <cfvo type="percentile" val="50"/>
        <cfvo type="max"/>
        <color rgb="FF57BB8A"/>
        <color rgb="FFFFD666"/>
        <color rgb="FFE67C73"/>
      </colorScale>
    </cfRule>
  </conditionalFormatting>
  <conditionalFormatting sqref="Q1:Q43 Q46:Q1005">
    <cfRule type="colorScale" priority="7">
      <colorScale>
        <cfvo type="min"/>
        <cfvo type="percentile" val="50"/>
        <cfvo type="max"/>
        <color rgb="FF57BB8A"/>
        <color rgb="FFFFD666"/>
        <color rgb="FFE67C73"/>
      </colorScale>
    </cfRule>
  </conditionalFormatting>
  <conditionalFormatting sqref="S1:S1005">
    <cfRule type="colorScale" priority="8">
      <colorScale>
        <cfvo type="min"/>
        <cfvo type="percentile" val="50"/>
        <cfvo type="max"/>
        <color rgb="FF57BB8A"/>
        <color rgb="FFFFD666"/>
        <color rgb="FFE67C73"/>
      </colorScale>
    </cfRule>
  </conditionalFormatting>
  <conditionalFormatting sqref="U1:U1005">
    <cfRule type="colorScale" priority="9">
      <colorScale>
        <cfvo type="min"/>
        <cfvo type="percentile" val="50"/>
        <cfvo type="max"/>
        <color rgb="FF57BB8A"/>
        <color rgb="FFFFD666"/>
        <color rgb="FFE67C73"/>
      </colorScale>
    </cfRule>
  </conditionalFormatting>
  <conditionalFormatting sqref="AA1:AA1005 Y41:Y42">
    <cfRule type="colorScale" priority="10">
      <colorScale>
        <cfvo type="min"/>
        <cfvo type="percentile" val="50"/>
        <cfvo type="max"/>
        <color rgb="FF57BB8A"/>
        <color rgb="FFFFD666"/>
        <color rgb="FFE67C73"/>
      </colorScale>
    </cfRule>
  </conditionalFormatting>
  <conditionalFormatting sqref="AC1:AC43 AC46:AC1005">
    <cfRule type="colorScale" priority="11">
      <colorScale>
        <cfvo type="min"/>
        <cfvo type="percentile" val="50"/>
        <cfvo type="max"/>
        <color rgb="FF57BB8A"/>
        <color rgb="FFFFD666"/>
        <color rgb="FFE67C73"/>
      </colorScale>
    </cfRule>
  </conditionalFormatting>
  <conditionalFormatting sqref="AE1:AE43 AE46:AE1005">
    <cfRule type="colorScale" priority="12">
      <colorScale>
        <cfvo type="min"/>
        <cfvo type="percentile" val="50"/>
        <cfvo type="max"/>
        <color rgb="FF57BB8A"/>
        <color rgb="FFFFD666"/>
        <color rgb="FFE67C73"/>
      </colorScale>
    </cfRule>
  </conditionalFormatting>
  <conditionalFormatting sqref="AG1:AG1005">
    <cfRule type="colorScale" priority="13">
      <colorScale>
        <cfvo type="min"/>
        <cfvo type="percentile" val="50"/>
        <cfvo type="max"/>
        <color rgb="FF57BB8A"/>
        <color rgb="FFFFD666"/>
        <color rgb="FFE67C73"/>
      </colorScale>
    </cfRule>
  </conditionalFormatting>
  <conditionalFormatting sqref="AI1:AI1005">
    <cfRule type="colorScale" priority="14">
      <colorScale>
        <cfvo type="min"/>
        <cfvo type="percentile" val="50"/>
        <cfvo type="max"/>
        <color rgb="FF57BB8A"/>
        <color rgb="FFFFD666"/>
        <color rgb="FFE67C73"/>
      </colorScale>
    </cfRule>
  </conditionalFormatting>
  <conditionalFormatting sqref="E1:E44 G41:G42 I41:I42 Q41:Q42 Y41:Y42 AA41:AA42 E46:E1005">
    <cfRule type="colorScale" priority="15">
      <colorScale>
        <cfvo type="min"/>
        <cfvo type="percentile" val="60"/>
        <cfvo type="max"/>
        <color rgb="FF57BB8A"/>
        <color rgb="FFFFD666"/>
        <color rgb="FFE67C73"/>
      </colorScale>
    </cfRule>
  </conditionalFormatting>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9" max="9" width="13.0"/>
    <col customWidth="1" min="10" max="10" width="16.0"/>
    <col customWidth="1" min="11" max="11" width="14.88"/>
    <col customWidth="1" min="12" max="12" width="16.38"/>
  </cols>
  <sheetData>
    <row r="1">
      <c r="A1" s="188" t="s">
        <v>302</v>
      </c>
      <c r="L1" s="189"/>
    </row>
    <row r="2">
      <c r="A2" s="7" t="s">
        <v>74</v>
      </c>
      <c r="B2" s="18" t="s">
        <v>276</v>
      </c>
      <c r="C2" s="18" t="s">
        <v>87</v>
      </c>
      <c r="D2" s="18" t="s">
        <v>277</v>
      </c>
      <c r="E2" s="7" t="s">
        <v>280</v>
      </c>
      <c r="F2" s="7" t="s">
        <v>281</v>
      </c>
      <c r="G2" s="7" t="s">
        <v>290</v>
      </c>
      <c r="H2" s="7" t="s">
        <v>291</v>
      </c>
      <c r="I2" s="7" t="s">
        <v>295</v>
      </c>
      <c r="J2" s="7" t="s">
        <v>296</v>
      </c>
      <c r="K2" s="7" t="s">
        <v>303</v>
      </c>
      <c r="L2" s="7" t="s">
        <v>304</v>
      </c>
      <c r="O2" s="7" t="s">
        <v>286</v>
      </c>
    </row>
    <row r="3">
      <c r="A3" s="7">
        <v>0.0</v>
      </c>
      <c r="B3" s="18">
        <v>17768.0</v>
      </c>
      <c r="C3" s="18">
        <v>0.0</v>
      </c>
      <c r="D3" s="18">
        <v>0.0</v>
      </c>
      <c r="E3" s="7">
        <v>59.0</v>
      </c>
      <c r="F3" s="18"/>
      <c r="G3" s="7">
        <v>31355.0</v>
      </c>
      <c r="H3" s="18"/>
      <c r="I3" s="190">
        <v>0.025</v>
      </c>
      <c r="J3" s="190">
        <v>0.025</v>
      </c>
      <c r="L3" s="191"/>
      <c r="O3" s="7" t="s">
        <v>287</v>
      </c>
    </row>
    <row r="4">
      <c r="A4" s="7">
        <f t="shared" ref="A4:A43" si="1">A3+1</f>
        <v>1</v>
      </c>
      <c r="B4" s="18">
        <v>18656.0</v>
      </c>
      <c r="C4" s="18">
        <v>225000.0</v>
      </c>
      <c r="D4" s="18">
        <v>1500.0</v>
      </c>
      <c r="E4" s="14">
        <f t="shared" ref="E4:E43" si="2">E3+3</f>
        <v>62</v>
      </c>
      <c r="F4" s="18">
        <f t="shared" ref="F4:F43" si="3">E4-E3</f>
        <v>3</v>
      </c>
      <c r="G4" s="7">
        <v>32922.0</v>
      </c>
      <c r="H4" s="18">
        <f t="shared" ref="H4:H43" si="4">G4-G3</f>
        <v>1567</v>
      </c>
      <c r="I4" s="190">
        <v>0.0262</v>
      </c>
      <c r="J4" s="190">
        <v>0.0262</v>
      </c>
      <c r="L4" s="191"/>
      <c r="O4" s="7" t="s">
        <v>288</v>
      </c>
    </row>
    <row r="5">
      <c r="A5" s="7">
        <f t="shared" si="1"/>
        <v>2</v>
      </c>
      <c r="B5" s="18">
        <v>19544.0</v>
      </c>
      <c r="C5" s="18">
        <v>225000.0</v>
      </c>
      <c r="D5" s="18">
        <v>1500.0</v>
      </c>
      <c r="E5" s="14">
        <f t="shared" si="2"/>
        <v>65</v>
      </c>
      <c r="F5" s="18">
        <f t="shared" si="3"/>
        <v>3</v>
      </c>
      <c r="G5" s="7">
        <v>34490.0</v>
      </c>
      <c r="H5" s="18">
        <f t="shared" si="4"/>
        <v>1568</v>
      </c>
      <c r="I5" s="190">
        <v>0.0275</v>
      </c>
      <c r="J5" s="190">
        <v>0.0275</v>
      </c>
      <c r="L5" s="191"/>
    </row>
    <row r="6">
      <c r="A6" s="7">
        <f t="shared" si="1"/>
        <v>3</v>
      </c>
      <c r="B6" s="18">
        <v>20433.0</v>
      </c>
      <c r="C6" s="18">
        <v>225000.0</v>
      </c>
      <c r="D6" s="18">
        <v>1500.0</v>
      </c>
      <c r="E6" s="14">
        <f t="shared" si="2"/>
        <v>68</v>
      </c>
      <c r="F6" s="18">
        <f t="shared" si="3"/>
        <v>3</v>
      </c>
      <c r="G6" s="7">
        <v>36058.0</v>
      </c>
      <c r="H6" s="18">
        <f t="shared" si="4"/>
        <v>1568</v>
      </c>
      <c r="I6" s="190">
        <v>0.0288</v>
      </c>
      <c r="J6" s="190">
        <v>0.0288</v>
      </c>
      <c r="L6" s="191"/>
    </row>
    <row r="7">
      <c r="A7" s="7">
        <f t="shared" si="1"/>
        <v>4</v>
      </c>
      <c r="B7" s="18">
        <v>21321.0</v>
      </c>
      <c r="C7" s="18">
        <v>225000.0</v>
      </c>
      <c r="D7" s="18">
        <v>1500.0</v>
      </c>
      <c r="E7" s="14">
        <f t="shared" si="2"/>
        <v>71</v>
      </c>
      <c r="F7" s="18">
        <f t="shared" si="3"/>
        <v>3</v>
      </c>
      <c r="G7" s="7">
        <v>37626.0</v>
      </c>
      <c r="H7" s="18">
        <f t="shared" si="4"/>
        <v>1568</v>
      </c>
      <c r="I7" s="190">
        <v>0.03</v>
      </c>
      <c r="J7" s="190">
        <v>0.03</v>
      </c>
      <c r="L7" s="191"/>
    </row>
    <row r="8">
      <c r="A8" s="7">
        <f t="shared" si="1"/>
        <v>5</v>
      </c>
      <c r="B8" s="18">
        <v>22210.0</v>
      </c>
      <c r="C8" s="18">
        <v>337500.0</v>
      </c>
      <c r="D8" s="18">
        <v>2200.0</v>
      </c>
      <c r="E8" s="14">
        <f t="shared" si="2"/>
        <v>74</v>
      </c>
      <c r="F8" s="18">
        <f t="shared" si="3"/>
        <v>3</v>
      </c>
      <c r="G8" s="7">
        <v>39193.0</v>
      </c>
      <c r="H8" s="18">
        <f t="shared" si="4"/>
        <v>1567</v>
      </c>
      <c r="I8" s="190">
        <v>0.0312</v>
      </c>
      <c r="J8" s="190">
        <v>0.0312</v>
      </c>
      <c r="L8" s="191"/>
    </row>
    <row r="9">
      <c r="A9" s="7">
        <f t="shared" si="1"/>
        <v>6</v>
      </c>
      <c r="B9" s="18">
        <v>23098.0</v>
      </c>
      <c r="C9" s="18">
        <v>337500.0</v>
      </c>
      <c r="D9" s="18">
        <v>2200.0</v>
      </c>
      <c r="E9" s="14">
        <f t="shared" si="2"/>
        <v>77</v>
      </c>
      <c r="F9" s="18">
        <f t="shared" si="3"/>
        <v>3</v>
      </c>
      <c r="G9" s="7">
        <v>40761.0</v>
      </c>
      <c r="H9" s="18">
        <f t="shared" si="4"/>
        <v>1568</v>
      </c>
      <c r="I9" s="190">
        <v>0.0325</v>
      </c>
      <c r="J9" s="190">
        <f t="shared" ref="J9:J43" si="5">I9</f>
        <v>0.0325</v>
      </c>
      <c r="L9" s="191"/>
    </row>
    <row r="10">
      <c r="A10" s="7">
        <f t="shared" si="1"/>
        <v>7</v>
      </c>
      <c r="B10" s="18">
        <v>23986.0</v>
      </c>
      <c r="C10" s="18">
        <v>337500.0</v>
      </c>
      <c r="D10" s="18">
        <v>2200.0</v>
      </c>
      <c r="E10" s="14">
        <f t="shared" si="2"/>
        <v>80</v>
      </c>
      <c r="F10" s="18">
        <f t="shared" si="3"/>
        <v>3</v>
      </c>
      <c r="G10" s="7">
        <v>42329.0</v>
      </c>
      <c r="H10" s="18">
        <f t="shared" si="4"/>
        <v>1568</v>
      </c>
      <c r="I10" s="190">
        <v>0.0338</v>
      </c>
      <c r="J10" s="190">
        <f t="shared" si="5"/>
        <v>0.0338</v>
      </c>
      <c r="L10" s="191"/>
    </row>
    <row r="11">
      <c r="A11" s="7">
        <f t="shared" si="1"/>
        <v>8</v>
      </c>
      <c r="B11" s="18">
        <v>24875.0</v>
      </c>
      <c r="C11" s="18">
        <v>337500.0</v>
      </c>
      <c r="D11" s="18">
        <v>2200.0</v>
      </c>
      <c r="E11" s="14">
        <f t="shared" si="2"/>
        <v>83</v>
      </c>
      <c r="F11" s="18">
        <f t="shared" si="3"/>
        <v>3</v>
      </c>
      <c r="G11" s="7">
        <v>43897.0</v>
      </c>
      <c r="H11" s="18">
        <f t="shared" si="4"/>
        <v>1568</v>
      </c>
      <c r="I11" s="190">
        <f t="shared" ref="I11:I43" si="6">I3+0.01</f>
        <v>0.035</v>
      </c>
      <c r="J11" s="190">
        <f t="shared" si="5"/>
        <v>0.035</v>
      </c>
      <c r="L11" s="191"/>
    </row>
    <row r="12">
      <c r="A12" s="7">
        <f t="shared" si="1"/>
        <v>9</v>
      </c>
      <c r="B12" s="18">
        <v>25763.0</v>
      </c>
      <c r="C12" s="18">
        <v>450000.0</v>
      </c>
      <c r="D12" s="18">
        <v>3000.0</v>
      </c>
      <c r="E12" s="14">
        <f t="shared" si="2"/>
        <v>86</v>
      </c>
      <c r="F12" s="18">
        <f t="shared" si="3"/>
        <v>3</v>
      </c>
      <c r="G12" s="7">
        <v>45465.0</v>
      </c>
      <c r="H12" s="18">
        <f t="shared" si="4"/>
        <v>1568</v>
      </c>
      <c r="I12" s="190">
        <f t="shared" si="6"/>
        <v>0.0362</v>
      </c>
      <c r="J12" s="190">
        <f t="shared" si="5"/>
        <v>0.0362</v>
      </c>
      <c r="L12" s="191"/>
    </row>
    <row r="13">
      <c r="A13" s="7">
        <f t="shared" si="1"/>
        <v>10</v>
      </c>
      <c r="B13" s="18">
        <v>37152.0</v>
      </c>
      <c r="C13" s="18">
        <v>450000.0</v>
      </c>
      <c r="D13" s="18">
        <v>3000.0</v>
      </c>
      <c r="E13" s="14">
        <f t="shared" si="2"/>
        <v>89</v>
      </c>
      <c r="F13" s="18">
        <f t="shared" si="3"/>
        <v>3</v>
      </c>
      <c r="G13" s="7">
        <v>47032.0</v>
      </c>
      <c r="H13" s="18">
        <f t="shared" si="4"/>
        <v>1567</v>
      </c>
      <c r="I13" s="190">
        <f t="shared" si="6"/>
        <v>0.0375</v>
      </c>
      <c r="J13" s="190">
        <f t="shared" si="5"/>
        <v>0.0375</v>
      </c>
      <c r="K13" s="7">
        <v>21000.0</v>
      </c>
      <c r="L13" s="191"/>
    </row>
    <row r="14">
      <c r="A14" s="7">
        <f t="shared" si="1"/>
        <v>11</v>
      </c>
      <c r="B14" s="18">
        <v>38040.0</v>
      </c>
      <c r="C14" s="18">
        <v>450000.0</v>
      </c>
      <c r="D14" s="18">
        <v>3000.0</v>
      </c>
      <c r="E14" s="14">
        <f t="shared" si="2"/>
        <v>92</v>
      </c>
      <c r="F14" s="18">
        <f t="shared" si="3"/>
        <v>3</v>
      </c>
      <c r="G14" s="7">
        <v>48600.0</v>
      </c>
      <c r="H14" s="18">
        <f t="shared" si="4"/>
        <v>1568</v>
      </c>
      <c r="I14" s="190">
        <f t="shared" si="6"/>
        <v>0.0388</v>
      </c>
      <c r="J14" s="190">
        <f t="shared" si="5"/>
        <v>0.0388</v>
      </c>
      <c r="K14" s="7">
        <v>21000.0</v>
      </c>
      <c r="L14" s="191"/>
    </row>
    <row r="15">
      <c r="A15" s="7">
        <f t="shared" si="1"/>
        <v>12</v>
      </c>
      <c r="B15" s="18"/>
      <c r="C15" s="18">
        <v>450000.0</v>
      </c>
      <c r="D15" s="18">
        <v>3000.0</v>
      </c>
      <c r="E15" s="14">
        <f t="shared" si="2"/>
        <v>95</v>
      </c>
      <c r="F15" s="18">
        <f t="shared" si="3"/>
        <v>3</v>
      </c>
      <c r="H15" s="18">
        <f t="shared" si="4"/>
        <v>-48600</v>
      </c>
      <c r="I15" s="190">
        <f t="shared" si="6"/>
        <v>0.04</v>
      </c>
      <c r="J15" s="190">
        <f t="shared" si="5"/>
        <v>0.04</v>
      </c>
      <c r="K15" s="7">
        <v>21000.0</v>
      </c>
      <c r="L15" s="189"/>
    </row>
    <row r="16">
      <c r="A16" s="7">
        <f t="shared" si="1"/>
        <v>13</v>
      </c>
      <c r="B16" s="18"/>
      <c r="C16" s="18">
        <v>562500.0</v>
      </c>
      <c r="D16" s="18">
        <v>3700.0</v>
      </c>
      <c r="E16" s="14">
        <f t="shared" si="2"/>
        <v>98</v>
      </c>
      <c r="F16" s="18">
        <f t="shared" si="3"/>
        <v>3</v>
      </c>
      <c r="H16" s="18">
        <f t="shared" si="4"/>
        <v>0</v>
      </c>
      <c r="I16" s="190">
        <f t="shared" si="6"/>
        <v>0.0412</v>
      </c>
      <c r="J16" s="190">
        <f t="shared" si="5"/>
        <v>0.0412</v>
      </c>
      <c r="K16" s="7">
        <v>21000.0</v>
      </c>
      <c r="L16" s="189"/>
    </row>
    <row r="17">
      <c r="A17" s="7">
        <f t="shared" si="1"/>
        <v>14</v>
      </c>
      <c r="B17" s="18"/>
      <c r="C17" s="18">
        <v>562500.0</v>
      </c>
      <c r="D17" s="18">
        <v>3700.0</v>
      </c>
      <c r="E17" s="14">
        <f t="shared" si="2"/>
        <v>101</v>
      </c>
      <c r="F17" s="18">
        <f t="shared" si="3"/>
        <v>3</v>
      </c>
      <c r="H17" s="18">
        <f t="shared" si="4"/>
        <v>0</v>
      </c>
      <c r="I17" s="190">
        <f t="shared" si="6"/>
        <v>0.0425</v>
      </c>
      <c r="J17" s="190">
        <f t="shared" si="5"/>
        <v>0.0425</v>
      </c>
      <c r="K17" s="7">
        <v>21000.0</v>
      </c>
      <c r="L17" s="189"/>
    </row>
    <row r="18">
      <c r="A18" s="7">
        <f t="shared" si="1"/>
        <v>15</v>
      </c>
      <c r="B18" s="18"/>
      <c r="C18" s="18">
        <v>562500.0</v>
      </c>
      <c r="D18" s="18">
        <v>3700.0</v>
      </c>
      <c r="E18" s="14">
        <f t="shared" si="2"/>
        <v>104</v>
      </c>
      <c r="F18" s="18">
        <f t="shared" si="3"/>
        <v>3</v>
      </c>
      <c r="H18" s="18">
        <f t="shared" si="4"/>
        <v>0</v>
      </c>
      <c r="I18" s="190">
        <f t="shared" si="6"/>
        <v>0.0438</v>
      </c>
      <c r="J18" s="190">
        <f t="shared" si="5"/>
        <v>0.0438</v>
      </c>
      <c r="K18" s="7">
        <v>21000.0</v>
      </c>
      <c r="L18" s="189"/>
    </row>
    <row r="19">
      <c r="A19" s="7">
        <f t="shared" si="1"/>
        <v>16</v>
      </c>
      <c r="B19" s="18"/>
      <c r="C19" s="18">
        <v>562500.0</v>
      </c>
      <c r="D19" s="18">
        <v>3700.0</v>
      </c>
      <c r="E19" s="14">
        <f t="shared" si="2"/>
        <v>107</v>
      </c>
      <c r="F19" s="18">
        <f t="shared" si="3"/>
        <v>3</v>
      </c>
      <c r="H19" s="18">
        <f t="shared" si="4"/>
        <v>0</v>
      </c>
      <c r="I19" s="190">
        <f t="shared" si="6"/>
        <v>0.045</v>
      </c>
      <c r="J19" s="190">
        <f t="shared" si="5"/>
        <v>0.045</v>
      </c>
      <c r="K19" s="7">
        <v>21000.0</v>
      </c>
      <c r="L19" s="189"/>
    </row>
    <row r="20">
      <c r="A20" s="7">
        <f t="shared" si="1"/>
        <v>17</v>
      </c>
      <c r="B20" s="18"/>
      <c r="C20" s="18">
        <v>675000.0</v>
      </c>
      <c r="D20" s="18">
        <v>4500.0</v>
      </c>
      <c r="E20" s="14">
        <f t="shared" si="2"/>
        <v>110</v>
      </c>
      <c r="F20" s="18">
        <f t="shared" si="3"/>
        <v>3</v>
      </c>
      <c r="H20" s="18">
        <f t="shared" si="4"/>
        <v>0</v>
      </c>
      <c r="I20" s="190">
        <f t="shared" si="6"/>
        <v>0.0462</v>
      </c>
      <c r="J20" s="190">
        <f t="shared" si="5"/>
        <v>0.0462</v>
      </c>
      <c r="K20" s="7">
        <v>21000.0</v>
      </c>
      <c r="L20" s="189"/>
    </row>
    <row r="21">
      <c r="A21" s="7">
        <f t="shared" si="1"/>
        <v>18</v>
      </c>
      <c r="B21" s="18"/>
      <c r="C21" s="18">
        <v>675000.0</v>
      </c>
      <c r="D21" s="18">
        <v>4500.0</v>
      </c>
      <c r="E21" s="14">
        <f t="shared" si="2"/>
        <v>113</v>
      </c>
      <c r="F21" s="18">
        <f t="shared" si="3"/>
        <v>3</v>
      </c>
      <c r="H21" s="18">
        <f t="shared" si="4"/>
        <v>0</v>
      </c>
      <c r="I21" s="190">
        <f t="shared" si="6"/>
        <v>0.0475</v>
      </c>
      <c r="J21" s="190">
        <f t="shared" si="5"/>
        <v>0.0475</v>
      </c>
      <c r="K21" s="7">
        <v>21000.0</v>
      </c>
      <c r="L21" s="189"/>
    </row>
    <row r="22">
      <c r="A22" s="7">
        <f t="shared" si="1"/>
        <v>19</v>
      </c>
      <c r="B22" s="18"/>
      <c r="C22" s="18">
        <v>675000.0</v>
      </c>
      <c r="D22" s="18">
        <v>4500.0</v>
      </c>
      <c r="E22" s="14">
        <f t="shared" si="2"/>
        <v>116</v>
      </c>
      <c r="F22" s="18">
        <f t="shared" si="3"/>
        <v>3</v>
      </c>
      <c r="H22" s="18">
        <f t="shared" si="4"/>
        <v>0</v>
      </c>
      <c r="I22" s="190">
        <f t="shared" si="6"/>
        <v>0.0488</v>
      </c>
      <c r="J22" s="190">
        <f t="shared" si="5"/>
        <v>0.0488</v>
      </c>
      <c r="K22" s="7">
        <v>21000.0</v>
      </c>
      <c r="L22" s="189"/>
    </row>
    <row r="23">
      <c r="A23" s="7">
        <f t="shared" si="1"/>
        <v>20</v>
      </c>
      <c r="B23" s="18"/>
      <c r="C23" s="18">
        <v>675000.0</v>
      </c>
      <c r="D23" s="18">
        <v>4500.0</v>
      </c>
      <c r="E23" s="14">
        <f t="shared" si="2"/>
        <v>119</v>
      </c>
      <c r="F23" s="18">
        <f t="shared" si="3"/>
        <v>3</v>
      </c>
      <c r="H23" s="18">
        <f t="shared" si="4"/>
        <v>0</v>
      </c>
      <c r="I23" s="190">
        <f t="shared" si="6"/>
        <v>0.05</v>
      </c>
      <c r="J23" s="190">
        <f t="shared" si="5"/>
        <v>0.05</v>
      </c>
      <c r="K23" s="7">
        <v>21000.0</v>
      </c>
      <c r="L23" s="191">
        <v>0.1</v>
      </c>
    </row>
    <row r="24">
      <c r="A24" s="7">
        <f t="shared" si="1"/>
        <v>21</v>
      </c>
      <c r="B24" s="18"/>
      <c r="C24" s="18">
        <v>787500.0</v>
      </c>
      <c r="D24" s="18">
        <v>5200.0</v>
      </c>
      <c r="E24" s="14">
        <f t="shared" si="2"/>
        <v>122</v>
      </c>
      <c r="F24" s="18">
        <f t="shared" si="3"/>
        <v>3</v>
      </c>
      <c r="H24" s="18">
        <f t="shared" si="4"/>
        <v>0</v>
      </c>
      <c r="I24" s="190">
        <f t="shared" si="6"/>
        <v>0.0512</v>
      </c>
      <c r="J24" s="190">
        <f t="shared" si="5"/>
        <v>0.0512</v>
      </c>
      <c r="K24" s="7">
        <v>21000.0</v>
      </c>
      <c r="L24" s="191">
        <v>0.1</v>
      </c>
    </row>
    <row r="25">
      <c r="A25" s="7">
        <f t="shared" si="1"/>
        <v>22</v>
      </c>
      <c r="B25" s="12"/>
      <c r="C25" s="12"/>
      <c r="D25" s="12"/>
      <c r="E25" s="14">
        <f t="shared" si="2"/>
        <v>125</v>
      </c>
      <c r="F25" s="18">
        <f t="shared" si="3"/>
        <v>3</v>
      </c>
      <c r="H25" s="18">
        <f t="shared" si="4"/>
        <v>0</v>
      </c>
      <c r="I25" s="190">
        <f t="shared" si="6"/>
        <v>0.0525</v>
      </c>
      <c r="J25" s="190">
        <f t="shared" si="5"/>
        <v>0.0525</v>
      </c>
      <c r="K25" s="7">
        <v>21000.0</v>
      </c>
      <c r="L25" s="191">
        <v>0.1</v>
      </c>
    </row>
    <row r="26">
      <c r="A26" s="7">
        <f t="shared" si="1"/>
        <v>23</v>
      </c>
      <c r="B26" s="12"/>
      <c r="C26" s="12"/>
      <c r="D26" s="12"/>
      <c r="E26" s="14">
        <f t="shared" si="2"/>
        <v>128</v>
      </c>
      <c r="F26" s="18">
        <f t="shared" si="3"/>
        <v>3</v>
      </c>
      <c r="H26" s="18">
        <f t="shared" si="4"/>
        <v>0</v>
      </c>
      <c r="I26" s="190">
        <f t="shared" si="6"/>
        <v>0.0538</v>
      </c>
      <c r="J26" s="190">
        <f t="shared" si="5"/>
        <v>0.0538</v>
      </c>
      <c r="K26" s="7">
        <v>21000.0</v>
      </c>
      <c r="L26" s="191">
        <v>0.1</v>
      </c>
    </row>
    <row r="27">
      <c r="A27" s="7">
        <f t="shared" si="1"/>
        <v>24</v>
      </c>
      <c r="B27" s="12"/>
      <c r="C27" s="12"/>
      <c r="D27" s="12"/>
      <c r="E27" s="14">
        <f t="shared" si="2"/>
        <v>131</v>
      </c>
      <c r="F27" s="18">
        <f t="shared" si="3"/>
        <v>3</v>
      </c>
      <c r="H27" s="18">
        <f t="shared" si="4"/>
        <v>0</v>
      </c>
      <c r="I27" s="190">
        <f t="shared" si="6"/>
        <v>0.055</v>
      </c>
      <c r="J27" s="190">
        <f t="shared" si="5"/>
        <v>0.055</v>
      </c>
      <c r="K27" s="7">
        <v>21000.0</v>
      </c>
      <c r="L27" s="191">
        <v>0.1</v>
      </c>
    </row>
    <row r="28">
      <c r="A28" s="7">
        <f t="shared" si="1"/>
        <v>25</v>
      </c>
      <c r="B28" s="12"/>
      <c r="C28" s="12"/>
      <c r="D28" s="12"/>
      <c r="E28" s="14">
        <f t="shared" si="2"/>
        <v>134</v>
      </c>
      <c r="F28" s="18">
        <f t="shared" si="3"/>
        <v>3</v>
      </c>
      <c r="H28" s="18">
        <f t="shared" si="4"/>
        <v>0</v>
      </c>
      <c r="I28" s="190">
        <f t="shared" si="6"/>
        <v>0.0562</v>
      </c>
      <c r="J28" s="190">
        <f t="shared" si="5"/>
        <v>0.0562</v>
      </c>
      <c r="K28" s="7">
        <v>21000.0</v>
      </c>
      <c r="L28" s="191">
        <v>0.1</v>
      </c>
    </row>
    <row r="29">
      <c r="A29" s="7">
        <f t="shared" si="1"/>
        <v>26</v>
      </c>
      <c r="B29" s="12"/>
      <c r="C29" s="12"/>
      <c r="D29" s="12"/>
      <c r="E29" s="14">
        <f t="shared" si="2"/>
        <v>137</v>
      </c>
      <c r="F29" s="18">
        <f t="shared" si="3"/>
        <v>3</v>
      </c>
      <c r="H29" s="18">
        <f t="shared" si="4"/>
        <v>0</v>
      </c>
      <c r="I29" s="190">
        <f t="shared" si="6"/>
        <v>0.0575</v>
      </c>
      <c r="J29" s="190">
        <f t="shared" si="5"/>
        <v>0.0575</v>
      </c>
      <c r="K29" s="7">
        <v>21000.0</v>
      </c>
      <c r="L29" s="191">
        <v>0.1</v>
      </c>
    </row>
    <row r="30">
      <c r="A30" s="7">
        <f t="shared" si="1"/>
        <v>27</v>
      </c>
      <c r="B30" s="12"/>
      <c r="C30" s="12"/>
      <c r="D30" s="12"/>
      <c r="E30" s="14">
        <f t="shared" si="2"/>
        <v>140</v>
      </c>
      <c r="F30" s="18">
        <f t="shared" si="3"/>
        <v>3</v>
      </c>
      <c r="H30" s="18">
        <f t="shared" si="4"/>
        <v>0</v>
      </c>
      <c r="I30" s="190">
        <f t="shared" si="6"/>
        <v>0.0588</v>
      </c>
      <c r="J30" s="190">
        <f t="shared" si="5"/>
        <v>0.0588</v>
      </c>
      <c r="K30" s="7">
        <v>21000.0</v>
      </c>
      <c r="L30" s="191">
        <v>0.1</v>
      </c>
    </row>
    <row r="31">
      <c r="A31" s="7">
        <f t="shared" si="1"/>
        <v>28</v>
      </c>
      <c r="B31" s="12"/>
      <c r="C31" s="12"/>
      <c r="D31" s="12"/>
      <c r="E31" s="14">
        <f t="shared" si="2"/>
        <v>143</v>
      </c>
      <c r="F31" s="18">
        <f t="shared" si="3"/>
        <v>3</v>
      </c>
      <c r="H31" s="18">
        <f t="shared" si="4"/>
        <v>0</v>
      </c>
      <c r="I31" s="190">
        <f t="shared" si="6"/>
        <v>0.06</v>
      </c>
      <c r="J31" s="190">
        <f t="shared" si="5"/>
        <v>0.06</v>
      </c>
      <c r="K31" s="7">
        <v>21000.0</v>
      </c>
      <c r="L31" s="191">
        <v>0.1</v>
      </c>
    </row>
    <row r="32">
      <c r="A32" s="7">
        <f t="shared" si="1"/>
        <v>29</v>
      </c>
      <c r="B32" s="12"/>
      <c r="C32" s="12"/>
      <c r="D32" s="12"/>
      <c r="E32" s="14">
        <f t="shared" si="2"/>
        <v>146</v>
      </c>
      <c r="F32" s="18">
        <f t="shared" si="3"/>
        <v>3</v>
      </c>
      <c r="H32" s="18">
        <f t="shared" si="4"/>
        <v>0</v>
      </c>
      <c r="I32" s="190">
        <f t="shared" si="6"/>
        <v>0.0612</v>
      </c>
      <c r="J32" s="190">
        <f t="shared" si="5"/>
        <v>0.0612</v>
      </c>
      <c r="K32" s="7">
        <v>21000.0</v>
      </c>
      <c r="L32" s="191">
        <v>0.1</v>
      </c>
    </row>
    <row r="33">
      <c r="A33" s="7">
        <f t="shared" si="1"/>
        <v>30</v>
      </c>
      <c r="B33" s="12"/>
      <c r="C33" s="12"/>
      <c r="D33" s="12"/>
      <c r="E33" s="14">
        <f t="shared" si="2"/>
        <v>149</v>
      </c>
      <c r="F33" s="18">
        <f t="shared" si="3"/>
        <v>3</v>
      </c>
      <c r="H33" s="18">
        <f t="shared" si="4"/>
        <v>0</v>
      </c>
      <c r="I33" s="190">
        <f t="shared" si="6"/>
        <v>0.0625</v>
      </c>
      <c r="J33" s="190">
        <f t="shared" si="5"/>
        <v>0.0625</v>
      </c>
      <c r="K33" s="7">
        <v>42000.0</v>
      </c>
      <c r="L33" s="191">
        <v>0.1</v>
      </c>
    </row>
    <row r="34">
      <c r="A34" s="7">
        <f t="shared" si="1"/>
        <v>31</v>
      </c>
      <c r="B34" s="12"/>
      <c r="C34" s="12"/>
      <c r="D34" s="12"/>
      <c r="E34" s="14">
        <f t="shared" si="2"/>
        <v>152</v>
      </c>
      <c r="F34" s="18">
        <f t="shared" si="3"/>
        <v>3</v>
      </c>
      <c r="H34" s="18">
        <f t="shared" si="4"/>
        <v>0</v>
      </c>
      <c r="I34" s="190">
        <f t="shared" si="6"/>
        <v>0.0638</v>
      </c>
      <c r="J34" s="190">
        <f t="shared" si="5"/>
        <v>0.0638</v>
      </c>
      <c r="K34" s="7">
        <v>42000.0</v>
      </c>
      <c r="L34" s="191">
        <v>0.1</v>
      </c>
    </row>
    <row r="35">
      <c r="A35" s="7">
        <f t="shared" si="1"/>
        <v>32</v>
      </c>
      <c r="B35" s="12"/>
      <c r="C35" s="12"/>
      <c r="D35" s="12"/>
      <c r="E35" s="14">
        <f t="shared" si="2"/>
        <v>155</v>
      </c>
      <c r="F35" s="18">
        <f t="shared" si="3"/>
        <v>3</v>
      </c>
      <c r="H35" s="18">
        <f t="shared" si="4"/>
        <v>0</v>
      </c>
      <c r="I35" s="190">
        <f t="shared" si="6"/>
        <v>0.065</v>
      </c>
      <c r="J35" s="190">
        <f t="shared" si="5"/>
        <v>0.065</v>
      </c>
      <c r="K35" s="7">
        <v>42000.0</v>
      </c>
      <c r="L35" s="191">
        <v>0.1</v>
      </c>
    </row>
    <row r="36">
      <c r="A36" s="7">
        <f t="shared" si="1"/>
        <v>33</v>
      </c>
      <c r="B36" s="12"/>
      <c r="C36" s="12"/>
      <c r="D36" s="12"/>
      <c r="E36" s="14">
        <f t="shared" si="2"/>
        <v>158</v>
      </c>
      <c r="F36" s="18">
        <f t="shared" si="3"/>
        <v>3</v>
      </c>
      <c r="H36" s="18">
        <f t="shared" si="4"/>
        <v>0</v>
      </c>
      <c r="I36" s="190">
        <f t="shared" si="6"/>
        <v>0.0662</v>
      </c>
      <c r="J36" s="190">
        <f t="shared" si="5"/>
        <v>0.0662</v>
      </c>
      <c r="K36" s="7">
        <v>42000.0</v>
      </c>
      <c r="L36" s="191">
        <v>0.1</v>
      </c>
    </row>
    <row r="37">
      <c r="A37" s="7">
        <f t="shared" si="1"/>
        <v>34</v>
      </c>
      <c r="B37" s="12"/>
      <c r="C37" s="12"/>
      <c r="D37" s="12"/>
      <c r="E37" s="14">
        <f t="shared" si="2"/>
        <v>161</v>
      </c>
      <c r="F37" s="18">
        <f t="shared" si="3"/>
        <v>3</v>
      </c>
      <c r="H37" s="18">
        <f t="shared" si="4"/>
        <v>0</v>
      </c>
      <c r="I37" s="190">
        <f t="shared" si="6"/>
        <v>0.0675</v>
      </c>
      <c r="J37" s="190">
        <f t="shared" si="5"/>
        <v>0.0675</v>
      </c>
      <c r="K37" s="7">
        <v>42000.0</v>
      </c>
      <c r="L37" s="191">
        <v>0.1</v>
      </c>
    </row>
    <row r="38">
      <c r="A38" s="7">
        <f t="shared" si="1"/>
        <v>35</v>
      </c>
      <c r="B38" s="12"/>
      <c r="C38" s="12"/>
      <c r="D38" s="12"/>
      <c r="E38" s="14">
        <f t="shared" si="2"/>
        <v>164</v>
      </c>
      <c r="F38" s="18">
        <f t="shared" si="3"/>
        <v>3</v>
      </c>
      <c r="H38" s="18">
        <f t="shared" si="4"/>
        <v>0</v>
      </c>
      <c r="I38" s="190">
        <f t="shared" si="6"/>
        <v>0.0688</v>
      </c>
      <c r="J38" s="190">
        <f t="shared" si="5"/>
        <v>0.0688</v>
      </c>
      <c r="K38" s="7">
        <v>42000.0</v>
      </c>
      <c r="L38" s="191">
        <v>0.1</v>
      </c>
    </row>
    <row r="39">
      <c r="A39" s="7">
        <f t="shared" si="1"/>
        <v>36</v>
      </c>
      <c r="B39" s="12"/>
      <c r="C39" s="12"/>
      <c r="D39" s="12"/>
      <c r="E39" s="14">
        <f t="shared" si="2"/>
        <v>167</v>
      </c>
      <c r="F39" s="18">
        <f t="shared" si="3"/>
        <v>3</v>
      </c>
      <c r="H39" s="18">
        <f t="shared" si="4"/>
        <v>0</v>
      </c>
      <c r="I39" s="190">
        <f t="shared" si="6"/>
        <v>0.07</v>
      </c>
      <c r="J39" s="190">
        <f t="shared" si="5"/>
        <v>0.07</v>
      </c>
      <c r="K39" s="7">
        <v>42000.0</v>
      </c>
      <c r="L39" s="191">
        <v>0.1</v>
      </c>
    </row>
    <row r="40">
      <c r="A40" s="7">
        <f t="shared" si="1"/>
        <v>37</v>
      </c>
      <c r="B40" s="12"/>
      <c r="C40" s="12"/>
      <c r="D40" s="12"/>
      <c r="E40" s="14">
        <f t="shared" si="2"/>
        <v>170</v>
      </c>
      <c r="F40" s="18">
        <f t="shared" si="3"/>
        <v>3</v>
      </c>
      <c r="H40" s="18">
        <f t="shared" si="4"/>
        <v>0</v>
      </c>
      <c r="I40" s="190">
        <f t="shared" si="6"/>
        <v>0.0712</v>
      </c>
      <c r="J40" s="190">
        <f t="shared" si="5"/>
        <v>0.0712</v>
      </c>
      <c r="K40" s="7">
        <v>42000.0</v>
      </c>
      <c r="L40" s="191">
        <v>0.1</v>
      </c>
    </row>
    <row r="41">
      <c r="A41" s="7">
        <f t="shared" si="1"/>
        <v>38</v>
      </c>
      <c r="B41" s="12"/>
      <c r="C41" s="12"/>
      <c r="D41" s="12"/>
      <c r="E41" s="14">
        <f t="shared" si="2"/>
        <v>173</v>
      </c>
      <c r="F41" s="18">
        <f t="shared" si="3"/>
        <v>3</v>
      </c>
      <c r="H41" s="18">
        <f t="shared" si="4"/>
        <v>0</v>
      </c>
      <c r="I41" s="190">
        <f t="shared" si="6"/>
        <v>0.0725</v>
      </c>
      <c r="J41" s="190">
        <f t="shared" si="5"/>
        <v>0.0725</v>
      </c>
      <c r="K41" s="7">
        <v>42000.0</v>
      </c>
      <c r="L41" s="191">
        <v>0.1</v>
      </c>
    </row>
    <row r="42">
      <c r="A42" s="7">
        <f t="shared" si="1"/>
        <v>39</v>
      </c>
      <c r="B42" s="12"/>
      <c r="C42" s="12"/>
      <c r="D42" s="12"/>
      <c r="E42" s="14">
        <f t="shared" si="2"/>
        <v>176</v>
      </c>
      <c r="F42" s="18">
        <f t="shared" si="3"/>
        <v>3</v>
      </c>
      <c r="H42" s="18">
        <f t="shared" si="4"/>
        <v>0</v>
      </c>
      <c r="I42" s="190">
        <f t="shared" si="6"/>
        <v>0.0738</v>
      </c>
      <c r="J42" s="190">
        <f t="shared" si="5"/>
        <v>0.0738</v>
      </c>
      <c r="K42" s="7">
        <v>42000.0</v>
      </c>
      <c r="L42" s="191">
        <v>0.1</v>
      </c>
    </row>
    <row r="43">
      <c r="A43" s="7">
        <f t="shared" si="1"/>
        <v>40</v>
      </c>
      <c r="B43" s="12"/>
      <c r="C43" s="12"/>
      <c r="D43" s="12"/>
      <c r="E43" s="14">
        <f t="shared" si="2"/>
        <v>179</v>
      </c>
      <c r="F43" s="18">
        <f t="shared" si="3"/>
        <v>3</v>
      </c>
      <c r="H43" s="18">
        <f t="shared" si="4"/>
        <v>0</v>
      </c>
      <c r="I43" s="190">
        <f t="shared" si="6"/>
        <v>0.075</v>
      </c>
      <c r="J43" s="190">
        <f t="shared" si="5"/>
        <v>0.075</v>
      </c>
      <c r="K43" s="7">
        <v>42000.0</v>
      </c>
      <c r="L43" s="191">
        <v>0.2</v>
      </c>
    </row>
    <row r="44">
      <c r="B44" s="12"/>
      <c r="C44" s="12"/>
      <c r="D44" s="12"/>
      <c r="I44" s="192"/>
      <c r="J44" s="192"/>
      <c r="L44" s="189"/>
    </row>
    <row r="45">
      <c r="B45" s="12"/>
      <c r="C45" s="12"/>
      <c r="D45" s="12"/>
      <c r="I45" s="192"/>
      <c r="J45" s="192"/>
      <c r="L45" s="189"/>
    </row>
    <row r="46">
      <c r="B46" s="12"/>
      <c r="C46" s="12"/>
      <c r="D46" s="12"/>
      <c r="I46" s="192"/>
      <c r="J46" s="192"/>
      <c r="L46" s="189"/>
    </row>
    <row r="47">
      <c r="B47" s="12"/>
      <c r="C47" s="12"/>
      <c r="D47" s="12"/>
      <c r="I47" s="192"/>
      <c r="J47" s="192"/>
      <c r="L47" s="189"/>
    </row>
    <row r="48">
      <c r="B48" s="12"/>
      <c r="C48" s="12"/>
      <c r="D48" s="12"/>
      <c r="I48" s="192"/>
      <c r="J48" s="192"/>
      <c r="L48" s="189"/>
    </row>
    <row r="49">
      <c r="B49" s="12"/>
      <c r="C49" s="12"/>
      <c r="D49" s="12"/>
      <c r="I49" s="192"/>
      <c r="J49" s="192"/>
      <c r="L49" s="189"/>
    </row>
    <row r="50">
      <c r="B50" s="12"/>
      <c r="C50" s="12"/>
      <c r="D50" s="12"/>
      <c r="I50" s="192"/>
      <c r="J50" s="192"/>
      <c r="L50" s="189"/>
    </row>
    <row r="51">
      <c r="B51" s="12"/>
      <c r="C51" s="12"/>
      <c r="D51" s="12"/>
      <c r="I51" s="192"/>
      <c r="J51" s="192"/>
      <c r="L51" s="189"/>
    </row>
    <row r="52">
      <c r="B52" s="12"/>
      <c r="C52" s="12"/>
      <c r="D52" s="12"/>
      <c r="I52" s="192"/>
      <c r="J52" s="192"/>
      <c r="L52" s="189"/>
    </row>
    <row r="53">
      <c r="B53" s="12"/>
      <c r="C53" s="12"/>
      <c r="D53" s="12"/>
      <c r="I53" s="192"/>
      <c r="J53" s="192"/>
      <c r="L53" s="189"/>
    </row>
    <row r="54">
      <c r="B54" s="12"/>
      <c r="C54" s="12"/>
      <c r="D54" s="12"/>
      <c r="I54" s="192"/>
      <c r="J54" s="192"/>
      <c r="L54" s="189"/>
    </row>
    <row r="55">
      <c r="B55" s="12"/>
      <c r="C55" s="12"/>
      <c r="D55" s="12"/>
      <c r="I55" s="192"/>
      <c r="J55" s="192"/>
      <c r="L55" s="189"/>
    </row>
    <row r="56">
      <c r="B56" s="12"/>
      <c r="C56" s="12"/>
      <c r="D56" s="12"/>
      <c r="I56" s="192"/>
      <c r="J56" s="192"/>
      <c r="L56" s="189"/>
    </row>
    <row r="57">
      <c r="B57" s="12"/>
      <c r="C57" s="12"/>
      <c r="D57" s="12"/>
      <c r="I57" s="192"/>
      <c r="J57" s="192"/>
      <c r="L57" s="189"/>
    </row>
    <row r="58">
      <c r="B58" s="12"/>
      <c r="C58" s="12"/>
      <c r="D58" s="12"/>
      <c r="I58" s="192"/>
      <c r="J58" s="192"/>
      <c r="L58" s="189"/>
    </row>
    <row r="59">
      <c r="B59" s="12"/>
      <c r="C59" s="12"/>
      <c r="D59" s="12"/>
      <c r="I59" s="192"/>
      <c r="J59" s="192"/>
      <c r="L59" s="189"/>
    </row>
    <row r="60">
      <c r="B60" s="12"/>
      <c r="C60" s="12"/>
      <c r="D60" s="12"/>
      <c r="I60" s="192"/>
      <c r="J60" s="192"/>
      <c r="L60" s="189"/>
    </row>
    <row r="61">
      <c r="B61" s="12"/>
      <c r="C61" s="12"/>
      <c r="D61" s="12"/>
      <c r="I61" s="192"/>
      <c r="J61" s="192"/>
      <c r="L61" s="189"/>
    </row>
    <row r="62">
      <c r="B62" s="12"/>
      <c r="C62" s="12"/>
      <c r="D62" s="12"/>
      <c r="I62" s="192"/>
      <c r="J62" s="192"/>
      <c r="L62" s="189"/>
    </row>
    <row r="63">
      <c r="B63" s="12"/>
      <c r="C63" s="12"/>
      <c r="D63" s="12"/>
      <c r="I63" s="192"/>
      <c r="J63" s="192"/>
      <c r="L63" s="189"/>
    </row>
    <row r="64">
      <c r="B64" s="12"/>
      <c r="C64" s="12"/>
      <c r="D64" s="12"/>
      <c r="I64" s="192"/>
      <c r="J64" s="192"/>
      <c r="L64" s="189"/>
    </row>
    <row r="65">
      <c r="B65" s="12"/>
      <c r="C65" s="12"/>
      <c r="D65" s="12"/>
      <c r="I65" s="192"/>
      <c r="J65" s="192"/>
      <c r="L65" s="189"/>
    </row>
    <row r="66">
      <c r="B66" s="12"/>
      <c r="C66" s="12"/>
      <c r="D66" s="12"/>
      <c r="I66" s="192"/>
      <c r="J66" s="192"/>
      <c r="L66" s="189"/>
    </row>
    <row r="67">
      <c r="B67" s="12"/>
      <c r="C67" s="12"/>
      <c r="D67" s="12"/>
      <c r="I67" s="192"/>
      <c r="J67" s="192"/>
      <c r="L67" s="189"/>
    </row>
    <row r="68">
      <c r="B68" s="12"/>
      <c r="C68" s="12"/>
      <c r="D68" s="12"/>
      <c r="I68" s="192"/>
      <c r="J68" s="192"/>
      <c r="L68" s="189"/>
    </row>
    <row r="69">
      <c r="B69" s="12"/>
      <c r="C69" s="12"/>
      <c r="D69" s="12"/>
      <c r="I69" s="192"/>
      <c r="J69" s="192"/>
      <c r="L69" s="189"/>
    </row>
    <row r="70">
      <c r="B70" s="12"/>
      <c r="C70" s="12"/>
      <c r="D70" s="12"/>
      <c r="I70" s="192"/>
      <c r="J70" s="192"/>
      <c r="L70" s="189"/>
    </row>
    <row r="71">
      <c r="B71" s="12"/>
      <c r="C71" s="12"/>
      <c r="D71" s="12"/>
      <c r="I71" s="192"/>
      <c r="J71" s="192"/>
      <c r="L71" s="189"/>
    </row>
    <row r="72">
      <c r="B72" s="12"/>
      <c r="C72" s="12"/>
      <c r="D72" s="12"/>
      <c r="I72" s="192"/>
      <c r="J72" s="192"/>
      <c r="L72" s="189"/>
    </row>
    <row r="73">
      <c r="B73" s="12"/>
      <c r="C73" s="12"/>
      <c r="D73" s="12"/>
      <c r="I73" s="192"/>
      <c r="J73" s="192"/>
      <c r="L73" s="189"/>
    </row>
    <row r="74">
      <c r="B74" s="12"/>
      <c r="C74" s="12"/>
      <c r="D74" s="12"/>
      <c r="I74" s="192"/>
      <c r="J74" s="192"/>
      <c r="L74" s="189"/>
    </row>
    <row r="75">
      <c r="B75" s="12"/>
      <c r="C75" s="12"/>
      <c r="D75" s="12"/>
      <c r="I75" s="192"/>
      <c r="J75" s="192"/>
      <c r="L75" s="189"/>
    </row>
    <row r="76">
      <c r="B76" s="12"/>
      <c r="C76" s="12"/>
      <c r="D76" s="12"/>
      <c r="I76" s="192"/>
      <c r="J76" s="192"/>
      <c r="L76" s="189"/>
    </row>
    <row r="77">
      <c r="B77" s="12"/>
      <c r="C77" s="12"/>
      <c r="D77" s="12"/>
      <c r="I77" s="192"/>
      <c r="J77" s="192"/>
      <c r="L77" s="189"/>
    </row>
    <row r="78">
      <c r="B78" s="12"/>
      <c r="C78" s="12"/>
      <c r="D78" s="12"/>
      <c r="I78" s="192"/>
      <c r="J78" s="192"/>
      <c r="L78" s="189"/>
    </row>
    <row r="79">
      <c r="B79" s="12"/>
      <c r="C79" s="12"/>
      <c r="D79" s="12"/>
      <c r="I79" s="192"/>
      <c r="J79" s="192"/>
      <c r="L79" s="189"/>
    </row>
    <row r="80">
      <c r="B80" s="12"/>
      <c r="C80" s="12"/>
      <c r="D80" s="12"/>
      <c r="I80" s="192"/>
      <c r="J80" s="192"/>
      <c r="L80" s="189"/>
    </row>
    <row r="81">
      <c r="B81" s="12"/>
      <c r="C81" s="12"/>
      <c r="D81" s="12"/>
      <c r="I81" s="192"/>
      <c r="J81" s="192"/>
      <c r="L81" s="189"/>
    </row>
    <row r="82">
      <c r="B82" s="12"/>
      <c r="C82" s="12"/>
      <c r="D82" s="12"/>
      <c r="I82" s="192"/>
      <c r="J82" s="192"/>
      <c r="L82" s="189"/>
    </row>
    <row r="83">
      <c r="B83" s="12"/>
      <c r="C83" s="12"/>
      <c r="D83" s="12"/>
      <c r="I83" s="192"/>
      <c r="J83" s="192"/>
      <c r="L83" s="189"/>
    </row>
    <row r="84">
      <c r="B84" s="12"/>
      <c r="C84" s="12"/>
      <c r="D84" s="12"/>
      <c r="I84" s="192"/>
      <c r="J84" s="192"/>
      <c r="L84" s="189"/>
    </row>
    <row r="85">
      <c r="B85" s="12"/>
      <c r="C85" s="12"/>
      <c r="D85" s="12"/>
      <c r="I85" s="192"/>
      <c r="J85" s="192"/>
      <c r="L85" s="189"/>
    </row>
    <row r="86">
      <c r="B86" s="12"/>
      <c r="C86" s="12"/>
      <c r="D86" s="12"/>
      <c r="I86" s="192"/>
      <c r="J86" s="192"/>
      <c r="L86" s="189"/>
    </row>
    <row r="87">
      <c r="B87" s="12"/>
      <c r="C87" s="12"/>
      <c r="D87" s="12"/>
      <c r="I87" s="192"/>
      <c r="J87" s="192"/>
      <c r="L87" s="189"/>
    </row>
    <row r="88">
      <c r="B88" s="12"/>
      <c r="C88" s="12"/>
      <c r="D88" s="12"/>
      <c r="I88" s="192"/>
      <c r="J88" s="192"/>
      <c r="L88" s="189"/>
    </row>
    <row r="89">
      <c r="B89" s="12"/>
      <c r="C89" s="12"/>
      <c r="D89" s="12"/>
      <c r="I89" s="192"/>
      <c r="J89" s="192"/>
      <c r="L89" s="189"/>
    </row>
    <row r="90">
      <c r="B90" s="12"/>
      <c r="C90" s="12"/>
      <c r="D90" s="12"/>
      <c r="I90" s="192"/>
      <c r="J90" s="192"/>
      <c r="L90" s="189"/>
    </row>
    <row r="91">
      <c r="B91" s="12"/>
      <c r="C91" s="12"/>
      <c r="D91" s="12"/>
      <c r="I91" s="192"/>
      <c r="J91" s="192"/>
      <c r="L91" s="189"/>
    </row>
    <row r="92">
      <c r="B92" s="12"/>
      <c r="C92" s="12"/>
      <c r="D92" s="12"/>
      <c r="I92" s="192"/>
      <c r="J92" s="192"/>
      <c r="L92" s="189"/>
    </row>
    <row r="93">
      <c r="B93" s="12"/>
      <c r="C93" s="12"/>
      <c r="D93" s="12"/>
      <c r="I93" s="192"/>
      <c r="J93" s="192"/>
      <c r="L93" s="189"/>
    </row>
    <row r="94">
      <c r="B94" s="12"/>
      <c r="C94" s="12"/>
      <c r="D94" s="12"/>
      <c r="I94" s="192"/>
      <c r="J94" s="192"/>
      <c r="L94" s="189"/>
    </row>
    <row r="95">
      <c r="B95" s="12"/>
      <c r="C95" s="12"/>
      <c r="D95" s="12"/>
      <c r="I95" s="192"/>
      <c r="J95" s="192"/>
      <c r="L95" s="189"/>
    </row>
    <row r="96">
      <c r="B96" s="12"/>
      <c r="C96" s="12"/>
      <c r="D96" s="12"/>
      <c r="I96" s="192"/>
      <c r="J96" s="192"/>
      <c r="L96" s="189"/>
    </row>
    <row r="97">
      <c r="B97" s="12"/>
      <c r="C97" s="12"/>
      <c r="D97" s="12"/>
      <c r="I97" s="192"/>
      <c r="J97" s="192"/>
      <c r="L97" s="189"/>
    </row>
    <row r="98">
      <c r="B98" s="12"/>
      <c r="C98" s="12"/>
      <c r="D98" s="12"/>
      <c r="I98" s="192"/>
      <c r="J98" s="192"/>
      <c r="L98" s="189"/>
    </row>
    <row r="99">
      <c r="B99" s="12"/>
      <c r="C99" s="12"/>
      <c r="D99" s="12"/>
      <c r="I99" s="192"/>
      <c r="J99" s="192"/>
      <c r="L99" s="189"/>
    </row>
    <row r="100">
      <c r="B100" s="12"/>
      <c r="C100" s="12"/>
      <c r="D100" s="12"/>
      <c r="I100" s="192"/>
      <c r="J100" s="192"/>
      <c r="L100" s="189"/>
    </row>
    <row r="101">
      <c r="B101" s="12"/>
      <c r="C101" s="12"/>
      <c r="D101" s="12"/>
      <c r="I101" s="192"/>
      <c r="J101" s="192"/>
      <c r="L101" s="189"/>
    </row>
    <row r="102">
      <c r="B102" s="12"/>
      <c r="C102" s="12"/>
      <c r="D102" s="12"/>
      <c r="I102" s="192"/>
      <c r="J102" s="192"/>
      <c r="L102" s="189"/>
    </row>
    <row r="103">
      <c r="B103" s="12"/>
      <c r="C103" s="12"/>
      <c r="D103" s="12"/>
      <c r="I103" s="192"/>
      <c r="J103" s="192"/>
      <c r="L103" s="189"/>
    </row>
    <row r="104">
      <c r="B104" s="12"/>
      <c r="C104" s="12"/>
      <c r="D104" s="12"/>
      <c r="I104" s="192"/>
      <c r="J104" s="192"/>
      <c r="L104" s="189"/>
    </row>
    <row r="105">
      <c r="B105" s="12"/>
      <c r="C105" s="12"/>
      <c r="D105" s="12"/>
      <c r="I105" s="192"/>
      <c r="J105" s="192"/>
      <c r="L105" s="189"/>
    </row>
    <row r="106">
      <c r="B106" s="12"/>
      <c r="C106" s="12"/>
      <c r="D106" s="12"/>
      <c r="I106" s="192"/>
      <c r="J106" s="192"/>
      <c r="L106" s="189"/>
    </row>
    <row r="107">
      <c r="B107" s="12"/>
      <c r="C107" s="12"/>
      <c r="D107" s="12"/>
      <c r="I107" s="192"/>
      <c r="J107" s="192"/>
      <c r="L107" s="189"/>
    </row>
    <row r="108">
      <c r="B108" s="12"/>
      <c r="C108" s="12"/>
      <c r="D108" s="12"/>
      <c r="I108" s="192"/>
      <c r="J108" s="192"/>
      <c r="L108" s="189"/>
    </row>
    <row r="109">
      <c r="B109" s="12"/>
      <c r="C109" s="12"/>
      <c r="D109" s="12"/>
      <c r="I109" s="192"/>
      <c r="J109" s="192"/>
      <c r="L109" s="189"/>
    </row>
    <row r="110">
      <c r="B110" s="12"/>
      <c r="C110" s="12"/>
      <c r="D110" s="12"/>
      <c r="I110" s="192"/>
      <c r="J110" s="192"/>
      <c r="L110" s="189"/>
    </row>
    <row r="111">
      <c r="B111" s="12"/>
      <c r="C111" s="12"/>
      <c r="D111" s="12"/>
      <c r="I111" s="192"/>
      <c r="J111" s="192"/>
      <c r="L111" s="189"/>
    </row>
    <row r="112">
      <c r="B112" s="12"/>
      <c r="C112" s="12"/>
      <c r="D112" s="12"/>
      <c r="I112" s="192"/>
      <c r="J112" s="192"/>
      <c r="L112" s="189"/>
    </row>
    <row r="113">
      <c r="B113" s="12"/>
      <c r="C113" s="12"/>
      <c r="D113" s="12"/>
      <c r="I113" s="192"/>
      <c r="J113" s="192"/>
      <c r="L113" s="189"/>
    </row>
    <row r="114">
      <c r="B114" s="12"/>
      <c r="C114" s="12"/>
      <c r="D114" s="12"/>
      <c r="I114" s="192"/>
      <c r="J114" s="192"/>
      <c r="L114" s="189"/>
    </row>
    <row r="115">
      <c r="B115" s="12"/>
      <c r="C115" s="12"/>
      <c r="D115" s="12"/>
      <c r="I115" s="192"/>
      <c r="J115" s="192"/>
      <c r="L115" s="189"/>
    </row>
    <row r="116">
      <c r="B116" s="12"/>
      <c r="C116" s="12"/>
      <c r="D116" s="12"/>
      <c r="I116" s="192"/>
      <c r="J116" s="192"/>
      <c r="L116" s="189"/>
    </row>
    <row r="117">
      <c r="B117" s="12"/>
      <c r="C117" s="12"/>
      <c r="D117" s="12"/>
      <c r="I117" s="192"/>
      <c r="J117" s="192"/>
      <c r="L117" s="189"/>
    </row>
    <row r="118">
      <c r="B118" s="12"/>
      <c r="C118" s="12"/>
      <c r="D118" s="12"/>
      <c r="I118" s="192"/>
      <c r="J118" s="192"/>
      <c r="L118" s="189"/>
    </row>
    <row r="119">
      <c r="B119" s="12"/>
      <c r="C119" s="12"/>
      <c r="D119" s="12"/>
      <c r="I119" s="192"/>
      <c r="J119" s="192"/>
      <c r="L119" s="189"/>
    </row>
    <row r="120">
      <c r="B120" s="12"/>
      <c r="C120" s="12"/>
      <c r="D120" s="12"/>
      <c r="I120" s="192"/>
      <c r="J120" s="192"/>
      <c r="L120" s="189"/>
    </row>
    <row r="121">
      <c r="B121" s="12"/>
      <c r="C121" s="12"/>
      <c r="D121" s="12"/>
      <c r="I121" s="192"/>
      <c r="J121" s="192"/>
      <c r="L121" s="189"/>
    </row>
    <row r="122">
      <c r="B122" s="12"/>
      <c r="C122" s="12"/>
      <c r="D122" s="12"/>
      <c r="I122" s="192"/>
      <c r="J122" s="192"/>
      <c r="L122" s="189"/>
    </row>
    <row r="123">
      <c r="B123" s="12"/>
      <c r="C123" s="12"/>
      <c r="D123" s="12"/>
      <c r="I123" s="192"/>
      <c r="J123" s="192"/>
      <c r="L123" s="189"/>
    </row>
    <row r="124">
      <c r="B124" s="12"/>
      <c r="C124" s="12"/>
      <c r="D124" s="12"/>
      <c r="I124" s="192"/>
      <c r="J124" s="192"/>
      <c r="L124" s="189"/>
    </row>
    <row r="125">
      <c r="B125" s="12"/>
      <c r="C125" s="12"/>
      <c r="D125" s="12"/>
      <c r="I125" s="192"/>
      <c r="J125" s="192"/>
      <c r="L125" s="189"/>
    </row>
    <row r="126">
      <c r="B126" s="12"/>
      <c r="C126" s="12"/>
      <c r="D126" s="12"/>
      <c r="I126" s="192"/>
      <c r="J126" s="192"/>
      <c r="L126" s="189"/>
    </row>
    <row r="127">
      <c r="B127" s="12"/>
      <c r="C127" s="12"/>
      <c r="D127" s="12"/>
      <c r="I127" s="192"/>
      <c r="J127" s="192"/>
      <c r="L127" s="189"/>
    </row>
    <row r="128">
      <c r="B128" s="12"/>
      <c r="C128" s="12"/>
      <c r="D128" s="12"/>
      <c r="I128" s="192"/>
      <c r="J128" s="192"/>
      <c r="L128" s="189"/>
    </row>
    <row r="129">
      <c r="B129" s="12"/>
      <c r="C129" s="12"/>
      <c r="D129" s="12"/>
      <c r="I129" s="192"/>
      <c r="J129" s="192"/>
      <c r="L129" s="189"/>
    </row>
    <row r="130">
      <c r="B130" s="12"/>
      <c r="C130" s="12"/>
      <c r="D130" s="12"/>
      <c r="I130" s="192"/>
      <c r="J130" s="192"/>
      <c r="L130" s="189"/>
    </row>
    <row r="131">
      <c r="B131" s="12"/>
      <c r="C131" s="12"/>
      <c r="D131" s="12"/>
      <c r="I131" s="192"/>
      <c r="J131" s="192"/>
      <c r="L131" s="189"/>
    </row>
    <row r="132">
      <c r="B132" s="12"/>
      <c r="C132" s="12"/>
      <c r="D132" s="12"/>
      <c r="I132" s="192"/>
      <c r="J132" s="192"/>
      <c r="L132" s="189"/>
    </row>
    <row r="133">
      <c r="B133" s="12"/>
      <c r="C133" s="12"/>
      <c r="D133" s="12"/>
      <c r="I133" s="192"/>
      <c r="J133" s="192"/>
      <c r="L133" s="189"/>
    </row>
    <row r="134">
      <c r="B134" s="12"/>
      <c r="C134" s="12"/>
      <c r="D134" s="12"/>
      <c r="I134" s="192"/>
      <c r="J134" s="192"/>
      <c r="L134" s="189"/>
    </row>
    <row r="135">
      <c r="B135" s="12"/>
      <c r="C135" s="12"/>
      <c r="D135" s="12"/>
      <c r="I135" s="192"/>
      <c r="J135" s="192"/>
      <c r="L135" s="189"/>
    </row>
    <row r="136">
      <c r="B136" s="12"/>
      <c r="C136" s="12"/>
      <c r="D136" s="12"/>
      <c r="I136" s="192"/>
      <c r="J136" s="192"/>
      <c r="L136" s="189"/>
    </row>
    <row r="137">
      <c r="B137" s="12"/>
      <c r="C137" s="12"/>
      <c r="D137" s="12"/>
      <c r="I137" s="192"/>
      <c r="J137" s="192"/>
      <c r="L137" s="189"/>
    </row>
    <row r="138">
      <c r="B138" s="12"/>
      <c r="C138" s="12"/>
      <c r="D138" s="12"/>
      <c r="I138" s="192"/>
      <c r="J138" s="192"/>
      <c r="L138" s="189"/>
    </row>
    <row r="139">
      <c r="B139" s="12"/>
      <c r="C139" s="12"/>
      <c r="D139" s="12"/>
      <c r="I139" s="192"/>
      <c r="J139" s="192"/>
      <c r="L139" s="189"/>
    </row>
    <row r="140">
      <c r="B140" s="12"/>
      <c r="C140" s="12"/>
      <c r="D140" s="12"/>
      <c r="I140" s="192"/>
      <c r="J140" s="192"/>
      <c r="L140" s="189"/>
    </row>
    <row r="141">
      <c r="B141" s="12"/>
      <c r="C141" s="12"/>
      <c r="D141" s="12"/>
      <c r="I141" s="192"/>
      <c r="J141" s="192"/>
      <c r="L141" s="189"/>
    </row>
    <row r="142">
      <c r="B142" s="12"/>
      <c r="C142" s="12"/>
      <c r="D142" s="12"/>
      <c r="I142" s="192"/>
      <c r="J142" s="192"/>
      <c r="L142" s="189"/>
    </row>
    <row r="143">
      <c r="B143" s="12"/>
      <c r="C143" s="12"/>
      <c r="D143" s="12"/>
      <c r="I143" s="192"/>
      <c r="J143" s="192"/>
      <c r="L143" s="189"/>
    </row>
    <row r="144">
      <c r="B144" s="12"/>
      <c r="C144" s="12"/>
      <c r="D144" s="12"/>
      <c r="I144" s="192"/>
      <c r="J144" s="192"/>
      <c r="L144" s="189"/>
    </row>
    <row r="145">
      <c r="B145" s="12"/>
      <c r="C145" s="12"/>
      <c r="D145" s="12"/>
      <c r="I145" s="192"/>
      <c r="J145" s="192"/>
      <c r="L145" s="189"/>
    </row>
    <row r="146">
      <c r="B146" s="12"/>
      <c r="C146" s="12"/>
      <c r="D146" s="12"/>
      <c r="I146" s="192"/>
      <c r="J146" s="192"/>
      <c r="L146" s="189"/>
    </row>
    <row r="147">
      <c r="B147" s="12"/>
      <c r="C147" s="12"/>
      <c r="D147" s="12"/>
      <c r="I147" s="192"/>
      <c r="J147" s="192"/>
      <c r="L147" s="189"/>
    </row>
    <row r="148">
      <c r="B148" s="12"/>
      <c r="C148" s="12"/>
      <c r="D148" s="12"/>
      <c r="I148" s="192"/>
      <c r="J148" s="192"/>
      <c r="L148" s="189"/>
    </row>
    <row r="149">
      <c r="B149" s="12"/>
      <c r="C149" s="12"/>
      <c r="D149" s="12"/>
      <c r="I149" s="192"/>
      <c r="J149" s="192"/>
      <c r="L149" s="189"/>
    </row>
    <row r="150">
      <c r="B150" s="12"/>
      <c r="C150" s="12"/>
      <c r="D150" s="12"/>
      <c r="I150" s="192"/>
      <c r="J150" s="192"/>
      <c r="L150" s="189"/>
    </row>
    <row r="151">
      <c r="B151" s="12"/>
      <c r="C151" s="12"/>
      <c r="D151" s="12"/>
      <c r="I151" s="192"/>
      <c r="J151" s="192"/>
      <c r="L151" s="189"/>
    </row>
    <row r="152">
      <c r="B152" s="12"/>
      <c r="C152" s="12"/>
      <c r="D152" s="12"/>
      <c r="I152" s="192"/>
      <c r="J152" s="192"/>
      <c r="L152" s="189"/>
    </row>
    <row r="153">
      <c r="B153" s="12"/>
      <c r="C153" s="12"/>
      <c r="D153" s="12"/>
      <c r="I153" s="192"/>
      <c r="J153" s="192"/>
      <c r="L153" s="189"/>
    </row>
    <row r="154">
      <c r="B154" s="12"/>
      <c r="C154" s="12"/>
      <c r="D154" s="12"/>
      <c r="I154" s="192"/>
      <c r="J154" s="192"/>
      <c r="L154" s="189"/>
    </row>
    <row r="155">
      <c r="B155" s="12"/>
      <c r="C155" s="12"/>
      <c r="D155" s="12"/>
      <c r="I155" s="192"/>
      <c r="J155" s="192"/>
      <c r="L155" s="189"/>
    </row>
    <row r="156">
      <c r="B156" s="12"/>
      <c r="C156" s="12"/>
      <c r="D156" s="12"/>
      <c r="I156" s="192"/>
      <c r="J156" s="192"/>
      <c r="L156" s="189"/>
    </row>
    <row r="157">
      <c r="B157" s="12"/>
      <c r="C157" s="12"/>
      <c r="D157" s="12"/>
      <c r="I157" s="192"/>
      <c r="J157" s="192"/>
      <c r="L157" s="189"/>
    </row>
    <row r="158">
      <c r="B158" s="12"/>
      <c r="C158" s="12"/>
      <c r="D158" s="12"/>
      <c r="I158" s="192"/>
      <c r="J158" s="192"/>
      <c r="L158" s="189"/>
    </row>
    <row r="159">
      <c r="B159" s="12"/>
      <c r="C159" s="12"/>
      <c r="D159" s="12"/>
      <c r="I159" s="192"/>
      <c r="J159" s="192"/>
      <c r="L159" s="189"/>
    </row>
    <row r="160">
      <c r="B160" s="12"/>
      <c r="C160" s="12"/>
      <c r="D160" s="12"/>
      <c r="I160" s="192"/>
      <c r="J160" s="192"/>
      <c r="L160" s="189"/>
    </row>
    <row r="161">
      <c r="B161" s="12"/>
      <c r="C161" s="12"/>
      <c r="D161" s="12"/>
      <c r="I161" s="192"/>
      <c r="J161" s="192"/>
      <c r="L161" s="189"/>
    </row>
    <row r="162">
      <c r="B162" s="12"/>
      <c r="C162" s="12"/>
      <c r="D162" s="12"/>
      <c r="I162" s="192"/>
      <c r="J162" s="192"/>
      <c r="L162" s="189"/>
    </row>
    <row r="163">
      <c r="B163" s="12"/>
      <c r="C163" s="12"/>
      <c r="D163" s="12"/>
      <c r="I163" s="192"/>
      <c r="J163" s="192"/>
      <c r="L163" s="189"/>
    </row>
    <row r="164">
      <c r="B164" s="12"/>
      <c r="C164" s="12"/>
      <c r="D164" s="12"/>
      <c r="I164" s="192"/>
      <c r="J164" s="192"/>
      <c r="L164" s="189"/>
    </row>
    <row r="165">
      <c r="B165" s="12"/>
      <c r="C165" s="12"/>
      <c r="D165" s="12"/>
      <c r="I165" s="192"/>
      <c r="J165" s="192"/>
      <c r="L165" s="189"/>
    </row>
    <row r="166">
      <c r="B166" s="12"/>
      <c r="C166" s="12"/>
      <c r="D166" s="12"/>
      <c r="I166" s="192"/>
      <c r="J166" s="192"/>
      <c r="L166" s="189"/>
    </row>
    <row r="167">
      <c r="B167" s="12"/>
      <c r="C167" s="12"/>
      <c r="D167" s="12"/>
      <c r="I167" s="192"/>
      <c r="J167" s="192"/>
      <c r="L167" s="189"/>
    </row>
    <row r="168">
      <c r="B168" s="12"/>
      <c r="C168" s="12"/>
      <c r="D168" s="12"/>
      <c r="I168" s="192"/>
      <c r="J168" s="192"/>
      <c r="L168" s="189"/>
    </row>
    <row r="169">
      <c r="B169" s="12"/>
      <c r="C169" s="12"/>
      <c r="D169" s="12"/>
      <c r="I169" s="192"/>
      <c r="J169" s="192"/>
      <c r="L169" s="189"/>
    </row>
    <row r="170">
      <c r="B170" s="12"/>
      <c r="C170" s="12"/>
      <c r="D170" s="12"/>
      <c r="I170" s="192"/>
      <c r="J170" s="192"/>
      <c r="L170" s="189"/>
    </row>
    <row r="171">
      <c r="B171" s="12"/>
      <c r="C171" s="12"/>
      <c r="D171" s="12"/>
      <c r="I171" s="192"/>
      <c r="J171" s="192"/>
      <c r="L171" s="189"/>
    </row>
    <row r="172">
      <c r="B172" s="12"/>
      <c r="C172" s="12"/>
      <c r="D172" s="12"/>
      <c r="I172" s="192"/>
      <c r="J172" s="192"/>
      <c r="L172" s="189"/>
    </row>
    <row r="173">
      <c r="B173" s="12"/>
      <c r="C173" s="12"/>
      <c r="D173" s="12"/>
      <c r="I173" s="192"/>
      <c r="J173" s="192"/>
      <c r="L173" s="189"/>
    </row>
    <row r="174">
      <c r="B174" s="12"/>
      <c r="C174" s="12"/>
      <c r="D174" s="12"/>
      <c r="I174" s="192"/>
      <c r="J174" s="192"/>
      <c r="L174" s="189"/>
    </row>
    <row r="175">
      <c r="B175" s="12"/>
      <c r="C175" s="12"/>
      <c r="D175" s="12"/>
      <c r="I175" s="192"/>
      <c r="J175" s="192"/>
      <c r="L175" s="189"/>
    </row>
    <row r="176">
      <c r="B176" s="12"/>
      <c r="C176" s="12"/>
      <c r="D176" s="12"/>
      <c r="I176" s="192"/>
      <c r="J176" s="192"/>
      <c r="L176" s="189"/>
    </row>
    <row r="177">
      <c r="B177" s="12"/>
      <c r="C177" s="12"/>
      <c r="D177" s="12"/>
      <c r="I177" s="192"/>
      <c r="J177" s="192"/>
      <c r="L177" s="189"/>
    </row>
    <row r="178">
      <c r="B178" s="12"/>
      <c r="C178" s="12"/>
      <c r="D178" s="12"/>
      <c r="I178" s="192"/>
      <c r="J178" s="192"/>
      <c r="L178" s="189"/>
    </row>
    <row r="179">
      <c r="B179" s="12"/>
      <c r="C179" s="12"/>
      <c r="D179" s="12"/>
      <c r="I179" s="192"/>
      <c r="J179" s="192"/>
      <c r="L179" s="189"/>
    </row>
    <row r="180">
      <c r="B180" s="12"/>
      <c r="C180" s="12"/>
      <c r="D180" s="12"/>
      <c r="I180" s="192"/>
      <c r="J180" s="192"/>
      <c r="L180" s="189"/>
    </row>
    <row r="181">
      <c r="B181" s="12"/>
      <c r="C181" s="12"/>
      <c r="D181" s="12"/>
      <c r="I181" s="192"/>
      <c r="J181" s="192"/>
      <c r="L181" s="189"/>
    </row>
    <row r="182">
      <c r="B182" s="12"/>
      <c r="C182" s="12"/>
      <c r="D182" s="12"/>
      <c r="I182" s="192"/>
      <c r="J182" s="192"/>
      <c r="L182" s="189"/>
    </row>
    <row r="183">
      <c r="B183" s="12"/>
      <c r="C183" s="12"/>
      <c r="D183" s="12"/>
      <c r="I183" s="192"/>
      <c r="J183" s="192"/>
      <c r="L183" s="189"/>
    </row>
    <row r="184">
      <c r="B184" s="12"/>
      <c r="C184" s="12"/>
      <c r="D184" s="12"/>
      <c r="I184" s="192"/>
      <c r="J184" s="192"/>
      <c r="L184" s="189"/>
    </row>
    <row r="185">
      <c r="B185" s="12"/>
      <c r="C185" s="12"/>
      <c r="D185" s="12"/>
      <c r="I185" s="192"/>
      <c r="J185" s="192"/>
      <c r="L185" s="189"/>
    </row>
    <row r="186">
      <c r="B186" s="12"/>
      <c r="C186" s="12"/>
      <c r="D186" s="12"/>
      <c r="I186" s="192"/>
      <c r="J186" s="192"/>
      <c r="L186" s="189"/>
    </row>
    <row r="187">
      <c r="B187" s="12"/>
      <c r="C187" s="12"/>
      <c r="D187" s="12"/>
      <c r="I187" s="192"/>
      <c r="J187" s="192"/>
      <c r="L187" s="189"/>
    </row>
    <row r="188">
      <c r="B188" s="12"/>
      <c r="C188" s="12"/>
      <c r="D188" s="12"/>
      <c r="I188" s="192"/>
      <c r="J188" s="192"/>
      <c r="L188" s="189"/>
    </row>
    <row r="189">
      <c r="B189" s="12"/>
      <c r="C189" s="12"/>
      <c r="D189" s="12"/>
      <c r="I189" s="192"/>
      <c r="J189" s="192"/>
      <c r="L189" s="189"/>
    </row>
    <row r="190">
      <c r="B190" s="12"/>
      <c r="C190" s="12"/>
      <c r="D190" s="12"/>
      <c r="I190" s="192"/>
      <c r="J190" s="192"/>
      <c r="L190" s="189"/>
    </row>
    <row r="191">
      <c r="B191" s="12"/>
      <c r="C191" s="12"/>
      <c r="D191" s="12"/>
      <c r="I191" s="192"/>
      <c r="J191" s="192"/>
      <c r="L191" s="189"/>
    </row>
    <row r="192">
      <c r="B192" s="12"/>
      <c r="C192" s="12"/>
      <c r="D192" s="12"/>
      <c r="I192" s="192"/>
      <c r="J192" s="192"/>
      <c r="L192" s="189"/>
    </row>
    <row r="193">
      <c r="B193" s="12"/>
      <c r="C193" s="12"/>
      <c r="D193" s="12"/>
      <c r="I193" s="192"/>
      <c r="J193" s="192"/>
      <c r="L193" s="189"/>
    </row>
    <row r="194">
      <c r="B194" s="12"/>
      <c r="C194" s="12"/>
      <c r="D194" s="12"/>
      <c r="I194" s="192"/>
      <c r="J194" s="192"/>
      <c r="L194" s="189"/>
    </row>
    <row r="195">
      <c r="B195" s="12"/>
      <c r="C195" s="12"/>
      <c r="D195" s="12"/>
      <c r="I195" s="192"/>
      <c r="J195" s="192"/>
      <c r="L195" s="189"/>
    </row>
    <row r="196">
      <c r="B196" s="12"/>
      <c r="C196" s="12"/>
      <c r="D196" s="12"/>
      <c r="I196" s="192"/>
      <c r="J196" s="192"/>
      <c r="L196" s="189"/>
    </row>
    <row r="197">
      <c r="B197" s="12"/>
      <c r="C197" s="12"/>
      <c r="D197" s="12"/>
      <c r="I197" s="192"/>
      <c r="J197" s="192"/>
      <c r="L197" s="189"/>
    </row>
    <row r="198">
      <c r="B198" s="12"/>
      <c r="C198" s="12"/>
      <c r="D198" s="12"/>
      <c r="I198" s="192"/>
      <c r="J198" s="192"/>
      <c r="L198" s="189"/>
    </row>
    <row r="199">
      <c r="B199" s="12"/>
      <c r="C199" s="12"/>
      <c r="D199" s="12"/>
      <c r="I199" s="192"/>
      <c r="J199" s="192"/>
      <c r="L199" s="189"/>
    </row>
    <row r="200">
      <c r="B200" s="12"/>
      <c r="C200" s="12"/>
      <c r="D200" s="12"/>
      <c r="I200" s="192"/>
      <c r="J200" s="192"/>
      <c r="L200" s="189"/>
    </row>
    <row r="201">
      <c r="B201" s="12"/>
      <c r="C201" s="12"/>
      <c r="D201" s="12"/>
      <c r="I201" s="192"/>
      <c r="J201" s="192"/>
      <c r="L201" s="189"/>
    </row>
    <row r="202">
      <c r="B202" s="12"/>
      <c r="C202" s="12"/>
      <c r="D202" s="12"/>
      <c r="I202" s="192"/>
      <c r="J202" s="192"/>
      <c r="L202" s="189"/>
    </row>
    <row r="203">
      <c r="B203" s="12"/>
      <c r="C203" s="12"/>
      <c r="D203" s="12"/>
      <c r="I203" s="192"/>
      <c r="J203" s="192"/>
      <c r="L203" s="189"/>
    </row>
    <row r="204">
      <c r="B204" s="12"/>
      <c r="C204" s="12"/>
      <c r="D204" s="12"/>
      <c r="I204" s="192"/>
      <c r="J204" s="192"/>
      <c r="L204" s="189"/>
    </row>
    <row r="205">
      <c r="B205" s="12"/>
      <c r="C205" s="12"/>
      <c r="D205" s="12"/>
      <c r="I205" s="192"/>
      <c r="J205" s="192"/>
      <c r="L205" s="189"/>
    </row>
    <row r="206">
      <c r="B206" s="12"/>
      <c r="C206" s="12"/>
      <c r="D206" s="12"/>
      <c r="I206" s="192"/>
      <c r="J206" s="192"/>
      <c r="L206" s="189"/>
    </row>
    <row r="207">
      <c r="B207" s="12"/>
      <c r="C207" s="12"/>
      <c r="D207" s="12"/>
      <c r="I207" s="192"/>
      <c r="J207" s="192"/>
      <c r="L207" s="189"/>
    </row>
    <row r="208">
      <c r="B208" s="12"/>
      <c r="C208" s="12"/>
      <c r="D208" s="12"/>
      <c r="I208" s="192"/>
      <c r="J208" s="192"/>
      <c r="L208" s="189"/>
    </row>
    <row r="209">
      <c r="B209" s="12"/>
      <c r="C209" s="12"/>
      <c r="D209" s="12"/>
      <c r="I209" s="192"/>
      <c r="J209" s="192"/>
      <c r="L209" s="189"/>
    </row>
    <row r="210">
      <c r="B210" s="12"/>
      <c r="C210" s="12"/>
      <c r="D210" s="12"/>
      <c r="I210" s="192"/>
      <c r="J210" s="192"/>
      <c r="L210" s="189"/>
    </row>
    <row r="211">
      <c r="B211" s="12"/>
      <c r="C211" s="12"/>
      <c r="D211" s="12"/>
      <c r="I211" s="192"/>
      <c r="J211" s="192"/>
      <c r="L211" s="189"/>
    </row>
    <row r="212">
      <c r="B212" s="12"/>
      <c r="C212" s="12"/>
      <c r="D212" s="12"/>
      <c r="I212" s="192"/>
      <c r="J212" s="192"/>
      <c r="L212" s="189"/>
    </row>
    <row r="213">
      <c r="B213" s="12"/>
      <c r="C213" s="12"/>
      <c r="D213" s="12"/>
      <c r="I213" s="192"/>
      <c r="J213" s="192"/>
      <c r="L213" s="189"/>
    </row>
    <row r="214">
      <c r="B214" s="12"/>
      <c r="C214" s="12"/>
      <c r="D214" s="12"/>
      <c r="I214" s="192"/>
      <c r="J214" s="192"/>
      <c r="L214" s="189"/>
    </row>
    <row r="215">
      <c r="B215" s="12"/>
      <c r="C215" s="12"/>
      <c r="D215" s="12"/>
      <c r="I215" s="192"/>
      <c r="J215" s="192"/>
      <c r="L215" s="189"/>
    </row>
    <row r="216">
      <c r="B216" s="12"/>
      <c r="C216" s="12"/>
      <c r="D216" s="12"/>
      <c r="I216" s="192"/>
      <c r="J216" s="192"/>
      <c r="L216" s="189"/>
    </row>
    <row r="217">
      <c r="B217" s="12"/>
      <c r="C217" s="12"/>
      <c r="D217" s="12"/>
      <c r="I217" s="192"/>
      <c r="J217" s="192"/>
      <c r="L217" s="189"/>
    </row>
    <row r="218">
      <c r="B218" s="12"/>
      <c r="C218" s="12"/>
      <c r="D218" s="12"/>
      <c r="I218" s="192"/>
      <c r="J218" s="192"/>
      <c r="L218" s="189"/>
    </row>
    <row r="219">
      <c r="B219" s="12"/>
      <c r="C219" s="12"/>
      <c r="D219" s="12"/>
      <c r="I219" s="192"/>
      <c r="J219" s="192"/>
      <c r="L219" s="189"/>
    </row>
    <row r="220">
      <c r="B220" s="12"/>
      <c r="C220" s="12"/>
      <c r="D220" s="12"/>
      <c r="I220" s="192"/>
      <c r="J220" s="192"/>
      <c r="L220" s="189"/>
    </row>
    <row r="221">
      <c r="B221" s="12"/>
      <c r="C221" s="12"/>
      <c r="D221" s="12"/>
      <c r="I221" s="192"/>
      <c r="J221" s="192"/>
      <c r="L221" s="189"/>
    </row>
    <row r="222">
      <c r="B222" s="12"/>
      <c r="C222" s="12"/>
      <c r="D222" s="12"/>
      <c r="I222" s="192"/>
      <c r="J222" s="192"/>
      <c r="L222" s="189"/>
    </row>
    <row r="223">
      <c r="B223" s="12"/>
      <c r="C223" s="12"/>
      <c r="D223" s="12"/>
      <c r="I223" s="192"/>
      <c r="J223" s="192"/>
      <c r="L223" s="189"/>
    </row>
    <row r="224">
      <c r="B224" s="12"/>
      <c r="C224" s="12"/>
      <c r="D224" s="12"/>
      <c r="I224" s="192"/>
      <c r="J224" s="192"/>
      <c r="L224" s="189"/>
    </row>
    <row r="225">
      <c r="B225" s="12"/>
      <c r="C225" s="12"/>
      <c r="D225" s="12"/>
      <c r="I225" s="192"/>
      <c r="J225" s="192"/>
      <c r="L225" s="189"/>
    </row>
    <row r="226">
      <c r="B226" s="12"/>
      <c r="C226" s="12"/>
      <c r="D226" s="12"/>
      <c r="I226" s="192"/>
      <c r="J226" s="192"/>
      <c r="L226" s="189"/>
    </row>
    <row r="227">
      <c r="B227" s="12"/>
      <c r="C227" s="12"/>
      <c r="D227" s="12"/>
      <c r="I227" s="192"/>
      <c r="J227" s="192"/>
      <c r="L227" s="189"/>
    </row>
    <row r="228">
      <c r="B228" s="12"/>
      <c r="C228" s="12"/>
      <c r="D228" s="12"/>
      <c r="I228" s="192"/>
      <c r="J228" s="192"/>
      <c r="L228" s="189"/>
    </row>
    <row r="229">
      <c r="B229" s="12"/>
      <c r="C229" s="12"/>
      <c r="D229" s="12"/>
      <c r="I229" s="192"/>
      <c r="J229" s="192"/>
      <c r="L229" s="189"/>
    </row>
    <row r="230">
      <c r="B230" s="12"/>
      <c r="C230" s="12"/>
      <c r="D230" s="12"/>
      <c r="I230" s="192"/>
      <c r="J230" s="192"/>
      <c r="L230" s="189"/>
    </row>
    <row r="231">
      <c r="B231" s="12"/>
      <c r="C231" s="12"/>
      <c r="D231" s="12"/>
      <c r="I231" s="192"/>
      <c r="J231" s="192"/>
      <c r="L231" s="189"/>
    </row>
    <row r="232">
      <c r="B232" s="12"/>
      <c r="C232" s="12"/>
      <c r="D232" s="12"/>
      <c r="I232" s="192"/>
      <c r="J232" s="192"/>
      <c r="L232" s="189"/>
    </row>
    <row r="233">
      <c r="B233" s="12"/>
      <c r="C233" s="12"/>
      <c r="D233" s="12"/>
      <c r="I233" s="192"/>
      <c r="J233" s="192"/>
      <c r="L233" s="189"/>
    </row>
    <row r="234">
      <c r="B234" s="12"/>
      <c r="C234" s="12"/>
      <c r="D234" s="12"/>
      <c r="I234" s="192"/>
      <c r="J234" s="192"/>
      <c r="L234" s="189"/>
    </row>
    <row r="235">
      <c r="B235" s="12"/>
      <c r="C235" s="12"/>
      <c r="D235" s="12"/>
      <c r="I235" s="192"/>
      <c r="J235" s="192"/>
      <c r="L235" s="189"/>
    </row>
    <row r="236">
      <c r="B236" s="12"/>
      <c r="C236" s="12"/>
      <c r="D236" s="12"/>
      <c r="I236" s="192"/>
      <c r="J236" s="192"/>
      <c r="L236" s="189"/>
    </row>
    <row r="237">
      <c r="B237" s="12"/>
      <c r="C237" s="12"/>
      <c r="D237" s="12"/>
      <c r="I237" s="192"/>
      <c r="J237" s="192"/>
      <c r="L237" s="189"/>
    </row>
    <row r="238">
      <c r="B238" s="12"/>
      <c r="C238" s="12"/>
      <c r="D238" s="12"/>
      <c r="I238" s="192"/>
      <c r="J238" s="192"/>
      <c r="L238" s="189"/>
    </row>
    <row r="239">
      <c r="B239" s="12"/>
      <c r="C239" s="12"/>
      <c r="D239" s="12"/>
      <c r="I239" s="192"/>
      <c r="J239" s="192"/>
      <c r="L239" s="189"/>
    </row>
    <row r="240">
      <c r="B240" s="12"/>
      <c r="C240" s="12"/>
      <c r="D240" s="12"/>
      <c r="I240" s="192"/>
      <c r="J240" s="192"/>
      <c r="L240" s="189"/>
    </row>
    <row r="241">
      <c r="B241" s="12"/>
      <c r="C241" s="12"/>
      <c r="D241" s="12"/>
      <c r="I241" s="192"/>
      <c r="J241" s="192"/>
      <c r="L241" s="189"/>
    </row>
    <row r="242">
      <c r="B242" s="12"/>
      <c r="C242" s="12"/>
      <c r="D242" s="12"/>
      <c r="I242" s="192"/>
      <c r="J242" s="192"/>
      <c r="L242" s="189"/>
    </row>
    <row r="243">
      <c r="B243" s="12"/>
      <c r="C243" s="12"/>
      <c r="D243" s="12"/>
      <c r="I243" s="192"/>
      <c r="J243" s="192"/>
      <c r="L243" s="189"/>
    </row>
    <row r="244">
      <c r="B244" s="12"/>
      <c r="C244" s="12"/>
      <c r="D244" s="12"/>
      <c r="I244" s="192"/>
      <c r="J244" s="192"/>
      <c r="L244" s="189"/>
    </row>
    <row r="245">
      <c r="B245" s="12"/>
      <c r="C245" s="12"/>
      <c r="D245" s="12"/>
      <c r="I245" s="192"/>
      <c r="J245" s="192"/>
      <c r="L245" s="189"/>
    </row>
    <row r="246">
      <c r="B246" s="12"/>
      <c r="C246" s="12"/>
      <c r="D246" s="12"/>
      <c r="I246" s="192"/>
      <c r="J246" s="192"/>
      <c r="L246" s="189"/>
    </row>
    <row r="247">
      <c r="B247" s="12"/>
      <c r="C247" s="12"/>
      <c r="D247" s="12"/>
      <c r="I247" s="192"/>
      <c r="J247" s="192"/>
      <c r="L247" s="189"/>
    </row>
    <row r="248">
      <c r="B248" s="12"/>
      <c r="C248" s="12"/>
      <c r="D248" s="12"/>
      <c r="I248" s="192"/>
      <c r="J248" s="192"/>
      <c r="L248" s="189"/>
    </row>
    <row r="249">
      <c r="B249" s="12"/>
      <c r="C249" s="12"/>
      <c r="D249" s="12"/>
      <c r="I249" s="192"/>
      <c r="J249" s="192"/>
      <c r="L249" s="189"/>
    </row>
    <row r="250">
      <c r="B250" s="12"/>
      <c r="C250" s="12"/>
      <c r="D250" s="12"/>
      <c r="I250" s="192"/>
      <c r="J250" s="192"/>
      <c r="L250" s="189"/>
    </row>
    <row r="251">
      <c r="B251" s="12"/>
      <c r="C251" s="12"/>
      <c r="D251" s="12"/>
      <c r="I251" s="192"/>
      <c r="J251" s="192"/>
      <c r="L251" s="189"/>
    </row>
    <row r="252">
      <c r="B252" s="12"/>
      <c r="C252" s="12"/>
      <c r="D252" s="12"/>
      <c r="I252" s="192"/>
      <c r="J252" s="192"/>
      <c r="L252" s="189"/>
    </row>
    <row r="253">
      <c r="B253" s="12"/>
      <c r="C253" s="12"/>
      <c r="D253" s="12"/>
      <c r="I253" s="192"/>
      <c r="J253" s="192"/>
      <c r="L253" s="189"/>
    </row>
    <row r="254">
      <c r="B254" s="12"/>
      <c r="C254" s="12"/>
      <c r="D254" s="12"/>
      <c r="I254" s="192"/>
      <c r="J254" s="192"/>
      <c r="L254" s="189"/>
    </row>
    <row r="255">
      <c r="B255" s="12"/>
      <c r="C255" s="12"/>
      <c r="D255" s="12"/>
      <c r="I255" s="192"/>
      <c r="J255" s="192"/>
      <c r="L255" s="189"/>
    </row>
    <row r="256">
      <c r="B256" s="12"/>
      <c r="C256" s="12"/>
      <c r="D256" s="12"/>
      <c r="I256" s="192"/>
      <c r="J256" s="192"/>
      <c r="L256" s="189"/>
    </row>
    <row r="257">
      <c r="B257" s="12"/>
      <c r="C257" s="12"/>
      <c r="D257" s="12"/>
      <c r="I257" s="192"/>
      <c r="J257" s="192"/>
      <c r="L257" s="189"/>
    </row>
    <row r="258">
      <c r="B258" s="12"/>
      <c r="C258" s="12"/>
      <c r="D258" s="12"/>
      <c r="I258" s="192"/>
      <c r="J258" s="192"/>
      <c r="L258" s="189"/>
    </row>
    <row r="259">
      <c r="B259" s="12"/>
      <c r="C259" s="12"/>
      <c r="D259" s="12"/>
      <c r="I259" s="192"/>
      <c r="J259" s="192"/>
      <c r="L259" s="189"/>
    </row>
    <row r="260">
      <c r="B260" s="12"/>
      <c r="C260" s="12"/>
      <c r="D260" s="12"/>
      <c r="I260" s="192"/>
      <c r="J260" s="192"/>
      <c r="L260" s="189"/>
    </row>
    <row r="261">
      <c r="B261" s="12"/>
      <c r="C261" s="12"/>
      <c r="D261" s="12"/>
      <c r="I261" s="192"/>
      <c r="J261" s="192"/>
      <c r="L261" s="189"/>
    </row>
    <row r="262">
      <c r="B262" s="12"/>
      <c r="C262" s="12"/>
      <c r="D262" s="12"/>
      <c r="I262" s="192"/>
      <c r="J262" s="192"/>
      <c r="L262" s="189"/>
    </row>
    <row r="263">
      <c r="B263" s="12"/>
      <c r="C263" s="12"/>
      <c r="D263" s="12"/>
      <c r="I263" s="192"/>
      <c r="J263" s="192"/>
      <c r="L263" s="189"/>
    </row>
    <row r="264">
      <c r="B264" s="12"/>
      <c r="C264" s="12"/>
      <c r="D264" s="12"/>
      <c r="I264" s="192"/>
      <c r="J264" s="192"/>
      <c r="L264" s="189"/>
    </row>
    <row r="265">
      <c r="B265" s="12"/>
      <c r="C265" s="12"/>
      <c r="D265" s="12"/>
      <c r="I265" s="192"/>
      <c r="J265" s="192"/>
      <c r="L265" s="189"/>
    </row>
    <row r="266">
      <c r="B266" s="12"/>
      <c r="C266" s="12"/>
      <c r="D266" s="12"/>
      <c r="I266" s="192"/>
      <c r="J266" s="192"/>
      <c r="L266" s="189"/>
    </row>
    <row r="267">
      <c r="B267" s="12"/>
      <c r="C267" s="12"/>
      <c r="D267" s="12"/>
      <c r="I267" s="192"/>
      <c r="J267" s="192"/>
      <c r="L267" s="189"/>
    </row>
    <row r="268">
      <c r="B268" s="12"/>
      <c r="C268" s="12"/>
      <c r="D268" s="12"/>
      <c r="I268" s="192"/>
      <c r="J268" s="192"/>
      <c r="L268" s="189"/>
    </row>
    <row r="269">
      <c r="B269" s="12"/>
      <c r="C269" s="12"/>
      <c r="D269" s="12"/>
      <c r="I269" s="192"/>
      <c r="J269" s="192"/>
      <c r="L269" s="189"/>
    </row>
    <row r="270">
      <c r="B270" s="12"/>
      <c r="C270" s="12"/>
      <c r="D270" s="12"/>
      <c r="I270" s="192"/>
      <c r="J270" s="192"/>
      <c r="L270" s="189"/>
    </row>
    <row r="271">
      <c r="B271" s="12"/>
      <c r="C271" s="12"/>
      <c r="D271" s="12"/>
      <c r="I271" s="192"/>
      <c r="J271" s="192"/>
      <c r="L271" s="189"/>
    </row>
    <row r="272">
      <c r="B272" s="12"/>
      <c r="C272" s="12"/>
      <c r="D272" s="12"/>
      <c r="I272" s="192"/>
      <c r="J272" s="192"/>
      <c r="L272" s="189"/>
    </row>
    <row r="273">
      <c r="B273" s="12"/>
      <c r="C273" s="12"/>
      <c r="D273" s="12"/>
      <c r="I273" s="192"/>
      <c r="J273" s="192"/>
      <c r="L273" s="189"/>
    </row>
    <row r="274">
      <c r="B274" s="12"/>
      <c r="C274" s="12"/>
      <c r="D274" s="12"/>
      <c r="I274" s="192"/>
      <c r="J274" s="192"/>
      <c r="L274" s="189"/>
    </row>
    <row r="275">
      <c r="B275" s="12"/>
      <c r="C275" s="12"/>
      <c r="D275" s="12"/>
      <c r="I275" s="192"/>
      <c r="J275" s="192"/>
      <c r="L275" s="189"/>
    </row>
    <row r="276">
      <c r="B276" s="12"/>
      <c r="C276" s="12"/>
      <c r="D276" s="12"/>
      <c r="I276" s="192"/>
      <c r="J276" s="192"/>
      <c r="L276" s="189"/>
    </row>
    <row r="277">
      <c r="B277" s="12"/>
      <c r="C277" s="12"/>
      <c r="D277" s="12"/>
      <c r="I277" s="192"/>
      <c r="J277" s="192"/>
      <c r="L277" s="189"/>
    </row>
    <row r="278">
      <c r="B278" s="12"/>
      <c r="C278" s="12"/>
      <c r="D278" s="12"/>
      <c r="I278" s="192"/>
      <c r="J278" s="192"/>
      <c r="L278" s="189"/>
    </row>
    <row r="279">
      <c r="B279" s="12"/>
      <c r="C279" s="12"/>
      <c r="D279" s="12"/>
      <c r="I279" s="192"/>
      <c r="J279" s="192"/>
      <c r="L279" s="189"/>
    </row>
    <row r="280">
      <c r="B280" s="12"/>
      <c r="C280" s="12"/>
      <c r="D280" s="12"/>
      <c r="I280" s="192"/>
      <c r="J280" s="192"/>
      <c r="L280" s="189"/>
    </row>
    <row r="281">
      <c r="B281" s="12"/>
      <c r="C281" s="12"/>
      <c r="D281" s="12"/>
      <c r="I281" s="192"/>
      <c r="J281" s="192"/>
      <c r="L281" s="189"/>
    </row>
    <row r="282">
      <c r="B282" s="12"/>
      <c r="C282" s="12"/>
      <c r="D282" s="12"/>
      <c r="I282" s="192"/>
      <c r="J282" s="192"/>
      <c r="L282" s="189"/>
    </row>
    <row r="283">
      <c r="B283" s="12"/>
      <c r="C283" s="12"/>
      <c r="D283" s="12"/>
      <c r="I283" s="192"/>
      <c r="J283" s="192"/>
      <c r="L283" s="189"/>
    </row>
    <row r="284">
      <c r="B284" s="12"/>
      <c r="C284" s="12"/>
      <c r="D284" s="12"/>
      <c r="I284" s="192"/>
      <c r="J284" s="192"/>
      <c r="L284" s="189"/>
    </row>
    <row r="285">
      <c r="B285" s="12"/>
      <c r="C285" s="12"/>
      <c r="D285" s="12"/>
      <c r="I285" s="192"/>
      <c r="J285" s="192"/>
      <c r="L285" s="189"/>
    </row>
    <row r="286">
      <c r="B286" s="12"/>
      <c r="C286" s="12"/>
      <c r="D286" s="12"/>
      <c r="I286" s="192"/>
      <c r="J286" s="192"/>
      <c r="L286" s="189"/>
    </row>
    <row r="287">
      <c r="B287" s="12"/>
      <c r="C287" s="12"/>
      <c r="D287" s="12"/>
      <c r="I287" s="192"/>
      <c r="J287" s="192"/>
      <c r="L287" s="189"/>
    </row>
    <row r="288">
      <c r="B288" s="12"/>
      <c r="C288" s="12"/>
      <c r="D288" s="12"/>
      <c r="I288" s="192"/>
      <c r="J288" s="192"/>
      <c r="L288" s="189"/>
    </row>
    <row r="289">
      <c r="B289" s="12"/>
      <c r="C289" s="12"/>
      <c r="D289" s="12"/>
      <c r="I289" s="192"/>
      <c r="J289" s="192"/>
      <c r="L289" s="189"/>
    </row>
    <row r="290">
      <c r="B290" s="12"/>
      <c r="C290" s="12"/>
      <c r="D290" s="12"/>
      <c r="I290" s="192"/>
      <c r="J290" s="192"/>
      <c r="L290" s="189"/>
    </row>
    <row r="291">
      <c r="B291" s="12"/>
      <c r="C291" s="12"/>
      <c r="D291" s="12"/>
      <c r="I291" s="192"/>
      <c r="J291" s="192"/>
      <c r="L291" s="189"/>
    </row>
    <row r="292">
      <c r="B292" s="12"/>
      <c r="C292" s="12"/>
      <c r="D292" s="12"/>
      <c r="I292" s="192"/>
      <c r="J292" s="192"/>
      <c r="L292" s="189"/>
    </row>
    <row r="293">
      <c r="B293" s="12"/>
      <c r="C293" s="12"/>
      <c r="D293" s="12"/>
      <c r="I293" s="192"/>
      <c r="J293" s="192"/>
      <c r="L293" s="189"/>
    </row>
    <row r="294">
      <c r="B294" s="12"/>
      <c r="C294" s="12"/>
      <c r="D294" s="12"/>
      <c r="I294" s="192"/>
      <c r="J294" s="192"/>
      <c r="L294" s="189"/>
    </row>
    <row r="295">
      <c r="B295" s="12"/>
      <c r="C295" s="12"/>
      <c r="D295" s="12"/>
      <c r="I295" s="192"/>
      <c r="J295" s="192"/>
      <c r="L295" s="189"/>
    </row>
    <row r="296">
      <c r="B296" s="12"/>
      <c r="C296" s="12"/>
      <c r="D296" s="12"/>
      <c r="I296" s="192"/>
      <c r="J296" s="192"/>
      <c r="L296" s="189"/>
    </row>
    <row r="297">
      <c r="B297" s="12"/>
      <c r="C297" s="12"/>
      <c r="D297" s="12"/>
      <c r="I297" s="192"/>
      <c r="J297" s="192"/>
      <c r="L297" s="189"/>
    </row>
    <row r="298">
      <c r="B298" s="12"/>
      <c r="C298" s="12"/>
      <c r="D298" s="12"/>
      <c r="I298" s="192"/>
      <c r="J298" s="192"/>
      <c r="L298" s="189"/>
    </row>
    <row r="299">
      <c r="B299" s="12"/>
      <c r="C299" s="12"/>
      <c r="D299" s="12"/>
      <c r="I299" s="192"/>
      <c r="J299" s="192"/>
      <c r="L299" s="189"/>
    </row>
    <row r="300">
      <c r="B300" s="12"/>
      <c r="C300" s="12"/>
      <c r="D300" s="12"/>
      <c r="I300" s="192"/>
      <c r="J300" s="192"/>
      <c r="L300" s="189"/>
    </row>
    <row r="301">
      <c r="B301" s="12"/>
      <c r="C301" s="12"/>
      <c r="D301" s="12"/>
      <c r="I301" s="192"/>
      <c r="J301" s="192"/>
      <c r="L301" s="189"/>
    </row>
    <row r="302">
      <c r="B302" s="12"/>
      <c r="C302" s="12"/>
      <c r="D302" s="12"/>
      <c r="I302" s="192"/>
      <c r="J302" s="192"/>
      <c r="L302" s="189"/>
    </row>
    <row r="303">
      <c r="B303" s="12"/>
      <c r="C303" s="12"/>
      <c r="D303" s="12"/>
      <c r="I303" s="192"/>
      <c r="J303" s="192"/>
      <c r="L303" s="189"/>
    </row>
    <row r="304">
      <c r="B304" s="12"/>
      <c r="C304" s="12"/>
      <c r="D304" s="12"/>
      <c r="I304" s="192"/>
      <c r="J304" s="192"/>
      <c r="L304" s="189"/>
    </row>
    <row r="305">
      <c r="B305" s="12"/>
      <c r="C305" s="12"/>
      <c r="D305" s="12"/>
      <c r="I305" s="192"/>
      <c r="J305" s="192"/>
      <c r="L305" s="189"/>
    </row>
    <row r="306">
      <c r="B306" s="12"/>
      <c r="C306" s="12"/>
      <c r="D306" s="12"/>
      <c r="I306" s="192"/>
      <c r="J306" s="192"/>
      <c r="L306" s="189"/>
    </row>
    <row r="307">
      <c r="B307" s="12"/>
      <c r="C307" s="12"/>
      <c r="D307" s="12"/>
      <c r="I307" s="192"/>
      <c r="J307" s="192"/>
      <c r="L307" s="189"/>
    </row>
    <row r="308">
      <c r="B308" s="12"/>
      <c r="C308" s="12"/>
      <c r="D308" s="12"/>
      <c r="I308" s="192"/>
      <c r="J308" s="192"/>
      <c r="L308" s="189"/>
    </row>
    <row r="309">
      <c r="B309" s="12"/>
      <c r="C309" s="12"/>
      <c r="D309" s="12"/>
      <c r="I309" s="192"/>
      <c r="J309" s="192"/>
      <c r="L309" s="189"/>
    </row>
    <row r="310">
      <c r="B310" s="12"/>
      <c r="C310" s="12"/>
      <c r="D310" s="12"/>
      <c r="I310" s="192"/>
      <c r="J310" s="192"/>
      <c r="L310" s="189"/>
    </row>
    <row r="311">
      <c r="B311" s="12"/>
      <c r="C311" s="12"/>
      <c r="D311" s="12"/>
      <c r="I311" s="192"/>
      <c r="J311" s="192"/>
      <c r="L311" s="189"/>
    </row>
    <row r="312">
      <c r="B312" s="12"/>
      <c r="C312" s="12"/>
      <c r="D312" s="12"/>
      <c r="I312" s="192"/>
      <c r="J312" s="192"/>
      <c r="L312" s="189"/>
    </row>
    <row r="313">
      <c r="B313" s="12"/>
      <c r="C313" s="12"/>
      <c r="D313" s="12"/>
      <c r="I313" s="192"/>
      <c r="J313" s="192"/>
      <c r="L313" s="189"/>
    </row>
    <row r="314">
      <c r="B314" s="12"/>
      <c r="C314" s="12"/>
      <c r="D314" s="12"/>
      <c r="I314" s="192"/>
      <c r="J314" s="192"/>
      <c r="L314" s="189"/>
    </row>
    <row r="315">
      <c r="B315" s="12"/>
      <c r="C315" s="12"/>
      <c r="D315" s="12"/>
      <c r="I315" s="192"/>
      <c r="J315" s="192"/>
      <c r="L315" s="189"/>
    </row>
    <row r="316">
      <c r="B316" s="12"/>
      <c r="C316" s="12"/>
      <c r="D316" s="12"/>
      <c r="I316" s="192"/>
      <c r="J316" s="192"/>
      <c r="L316" s="189"/>
    </row>
    <row r="317">
      <c r="B317" s="12"/>
      <c r="C317" s="12"/>
      <c r="D317" s="12"/>
      <c r="I317" s="192"/>
      <c r="J317" s="192"/>
      <c r="L317" s="189"/>
    </row>
    <row r="318">
      <c r="B318" s="12"/>
      <c r="C318" s="12"/>
      <c r="D318" s="12"/>
      <c r="I318" s="192"/>
      <c r="J318" s="192"/>
      <c r="L318" s="189"/>
    </row>
    <row r="319">
      <c r="B319" s="12"/>
      <c r="C319" s="12"/>
      <c r="D319" s="12"/>
      <c r="I319" s="192"/>
      <c r="J319" s="192"/>
      <c r="L319" s="189"/>
    </row>
    <row r="320">
      <c r="B320" s="12"/>
      <c r="C320" s="12"/>
      <c r="D320" s="12"/>
      <c r="I320" s="192"/>
      <c r="J320" s="192"/>
      <c r="L320" s="189"/>
    </row>
    <row r="321">
      <c r="B321" s="12"/>
      <c r="C321" s="12"/>
      <c r="D321" s="12"/>
      <c r="I321" s="192"/>
      <c r="J321" s="192"/>
      <c r="L321" s="189"/>
    </row>
    <row r="322">
      <c r="B322" s="12"/>
      <c r="C322" s="12"/>
      <c r="D322" s="12"/>
      <c r="I322" s="192"/>
      <c r="J322" s="192"/>
      <c r="L322" s="189"/>
    </row>
    <row r="323">
      <c r="B323" s="12"/>
      <c r="C323" s="12"/>
      <c r="D323" s="12"/>
      <c r="I323" s="192"/>
      <c r="J323" s="192"/>
      <c r="L323" s="189"/>
    </row>
    <row r="324">
      <c r="B324" s="12"/>
      <c r="C324" s="12"/>
      <c r="D324" s="12"/>
      <c r="I324" s="192"/>
      <c r="J324" s="192"/>
      <c r="L324" s="189"/>
    </row>
    <row r="325">
      <c r="B325" s="12"/>
      <c r="C325" s="12"/>
      <c r="D325" s="12"/>
      <c r="I325" s="192"/>
      <c r="J325" s="192"/>
      <c r="L325" s="189"/>
    </row>
    <row r="326">
      <c r="B326" s="12"/>
      <c r="C326" s="12"/>
      <c r="D326" s="12"/>
      <c r="I326" s="192"/>
      <c r="J326" s="192"/>
      <c r="L326" s="189"/>
    </row>
    <row r="327">
      <c r="B327" s="12"/>
      <c r="C327" s="12"/>
      <c r="D327" s="12"/>
      <c r="I327" s="192"/>
      <c r="J327" s="192"/>
      <c r="L327" s="189"/>
    </row>
    <row r="328">
      <c r="B328" s="12"/>
      <c r="C328" s="12"/>
      <c r="D328" s="12"/>
      <c r="I328" s="192"/>
      <c r="J328" s="192"/>
      <c r="L328" s="189"/>
    </row>
    <row r="329">
      <c r="B329" s="12"/>
      <c r="C329" s="12"/>
      <c r="D329" s="12"/>
      <c r="I329" s="192"/>
      <c r="J329" s="192"/>
      <c r="L329" s="189"/>
    </row>
    <row r="330">
      <c r="B330" s="12"/>
      <c r="C330" s="12"/>
      <c r="D330" s="12"/>
      <c r="I330" s="192"/>
      <c r="J330" s="192"/>
      <c r="L330" s="189"/>
    </row>
    <row r="331">
      <c r="B331" s="12"/>
      <c r="C331" s="12"/>
      <c r="D331" s="12"/>
      <c r="I331" s="192"/>
      <c r="J331" s="192"/>
      <c r="L331" s="189"/>
    </row>
    <row r="332">
      <c r="B332" s="12"/>
      <c r="C332" s="12"/>
      <c r="D332" s="12"/>
      <c r="I332" s="192"/>
      <c r="J332" s="192"/>
      <c r="L332" s="189"/>
    </row>
    <row r="333">
      <c r="B333" s="12"/>
      <c r="C333" s="12"/>
      <c r="D333" s="12"/>
      <c r="I333" s="192"/>
      <c r="J333" s="192"/>
      <c r="L333" s="189"/>
    </row>
    <row r="334">
      <c r="B334" s="12"/>
      <c r="C334" s="12"/>
      <c r="D334" s="12"/>
      <c r="I334" s="192"/>
      <c r="J334" s="192"/>
      <c r="L334" s="189"/>
    </row>
    <row r="335">
      <c r="B335" s="12"/>
      <c r="C335" s="12"/>
      <c r="D335" s="12"/>
      <c r="I335" s="192"/>
      <c r="J335" s="192"/>
      <c r="L335" s="189"/>
    </row>
    <row r="336">
      <c r="B336" s="12"/>
      <c r="C336" s="12"/>
      <c r="D336" s="12"/>
      <c r="I336" s="192"/>
      <c r="J336" s="192"/>
      <c r="L336" s="189"/>
    </row>
    <row r="337">
      <c r="B337" s="12"/>
      <c r="C337" s="12"/>
      <c r="D337" s="12"/>
      <c r="I337" s="192"/>
      <c r="J337" s="192"/>
      <c r="L337" s="189"/>
    </row>
    <row r="338">
      <c r="B338" s="12"/>
      <c r="C338" s="12"/>
      <c r="D338" s="12"/>
      <c r="I338" s="192"/>
      <c r="J338" s="192"/>
      <c r="L338" s="189"/>
    </row>
    <row r="339">
      <c r="B339" s="12"/>
      <c r="C339" s="12"/>
      <c r="D339" s="12"/>
      <c r="I339" s="192"/>
      <c r="J339" s="192"/>
      <c r="L339" s="189"/>
    </row>
    <row r="340">
      <c r="B340" s="12"/>
      <c r="C340" s="12"/>
      <c r="D340" s="12"/>
      <c r="I340" s="192"/>
      <c r="J340" s="192"/>
      <c r="L340" s="189"/>
    </row>
    <row r="341">
      <c r="B341" s="12"/>
      <c r="C341" s="12"/>
      <c r="D341" s="12"/>
      <c r="I341" s="192"/>
      <c r="J341" s="192"/>
      <c r="L341" s="189"/>
    </row>
    <row r="342">
      <c r="B342" s="12"/>
      <c r="C342" s="12"/>
      <c r="D342" s="12"/>
      <c r="I342" s="192"/>
      <c r="J342" s="192"/>
      <c r="L342" s="189"/>
    </row>
    <row r="343">
      <c r="B343" s="12"/>
      <c r="C343" s="12"/>
      <c r="D343" s="12"/>
      <c r="I343" s="192"/>
      <c r="J343" s="192"/>
      <c r="L343" s="189"/>
    </row>
    <row r="344">
      <c r="B344" s="12"/>
      <c r="C344" s="12"/>
      <c r="D344" s="12"/>
      <c r="I344" s="192"/>
      <c r="J344" s="192"/>
      <c r="L344" s="189"/>
    </row>
    <row r="345">
      <c r="B345" s="12"/>
      <c r="C345" s="12"/>
      <c r="D345" s="12"/>
      <c r="I345" s="192"/>
      <c r="J345" s="192"/>
      <c r="L345" s="189"/>
    </row>
    <row r="346">
      <c r="B346" s="12"/>
      <c r="C346" s="12"/>
      <c r="D346" s="12"/>
      <c r="I346" s="192"/>
      <c r="J346" s="192"/>
      <c r="L346" s="189"/>
    </row>
    <row r="347">
      <c r="B347" s="12"/>
      <c r="C347" s="12"/>
      <c r="D347" s="12"/>
      <c r="I347" s="192"/>
      <c r="J347" s="192"/>
      <c r="L347" s="189"/>
    </row>
    <row r="348">
      <c r="B348" s="12"/>
      <c r="C348" s="12"/>
      <c r="D348" s="12"/>
      <c r="I348" s="192"/>
      <c r="J348" s="192"/>
      <c r="L348" s="189"/>
    </row>
    <row r="349">
      <c r="B349" s="12"/>
      <c r="C349" s="12"/>
      <c r="D349" s="12"/>
      <c r="I349" s="192"/>
      <c r="J349" s="192"/>
      <c r="L349" s="189"/>
    </row>
    <row r="350">
      <c r="B350" s="12"/>
      <c r="C350" s="12"/>
      <c r="D350" s="12"/>
      <c r="I350" s="192"/>
      <c r="J350" s="192"/>
      <c r="L350" s="189"/>
    </row>
    <row r="351">
      <c r="B351" s="12"/>
      <c r="C351" s="12"/>
      <c r="D351" s="12"/>
      <c r="I351" s="192"/>
      <c r="J351" s="192"/>
      <c r="L351" s="189"/>
    </row>
    <row r="352">
      <c r="B352" s="12"/>
      <c r="C352" s="12"/>
      <c r="D352" s="12"/>
      <c r="I352" s="192"/>
      <c r="J352" s="192"/>
      <c r="L352" s="189"/>
    </row>
    <row r="353">
      <c r="B353" s="12"/>
      <c r="C353" s="12"/>
      <c r="D353" s="12"/>
      <c r="I353" s="192"/>
      <c r="J353" s="192"/>
      <c r="L353" s="189"/>
    </row>
    <row r="354">
      <c r="B354" s="12"/>
      <c r="C354" s="12"/>
      <c r="D354" s="12"/>
      <c r="I354" s="192"/>
      <c r="J354" s="192"/>
      <c r="L354" s="189"/>
    </row>
    <row r="355">
      <c r="B355" s="12"/>
      <c r="C355" s="12"/>
      <c r="D355" s="12"/>
      <c r="I355" s="192"/>
      <c r="J355" s="192"/>
      <c r="L355" s="189"/>
    </row>
    <row r="356">
      <c r="B356" s="12"/>
      <c r="C356" s="12"/>
      <c r="D356" s="12"/>
      <c r="I356" s="192"/>
      <c r="J356" s="192"/>
      <c r="L356" s="189"/>
    </row>
    <row r="357">
      <c r="B357" s="12"/>
      <c r="C357" s="12"/>
      <c r="D357" s="12"/>
      <c r="I357" s="192"/>
      <c r="J357" s="192"/>
      <c r="L357" s="189"/>
    </row>
    <row r="358">
      <c r="B358" s="12"/>
      <c r="C358" s="12"/>
      <c r="D358" s="12"/>
      <c r="I358" s="192"/>
      <c r="J358" s="192"/>
      <c r="L358" s="189"/>
    </row>
    <row r="359">
      <c r="B359" s="12"/>
      <c r="C359" s="12"/>
      <c r="D359" s="12"/>
      <c r="I359" s="192"/>
      <c r="J359" s="192"/>
      <c r="L359" s="189"/>
    </row>
    <row r="360">
      <c r="B360" s="12"/>
      <c r="C360" s="12"/>
      <c r="D360" s="12"/>
      <c r="I360" s="192"/>
      <c r="J360" s="192"/>
      <c r="L360" s="189"/>
    </row>
    <row r="361">
      <c r="B361" s="12"/>
      <c r="C361" s="12"/>
      <c r="D361" s="12"/>
      <c r="I361" s="192"/>
      <c r="J361" s="192"/>
      <c r="L361" s="189"/>
    </row>
    <row r="362">
      <c r="B362" s="12"/>
      <c r="C362" s="12"/>
      <c r="D362" s="12"/>
      <c r="I362" s="192"/>
      <c r="J362" s="192"/>
      <c r="L362" s="189"/>
    </row>
    <row r="363">
      <c r="B363" s="12"/>
      <c r="C363" s="12"/>
      <c r="D363" s="12"/>
      <c r="I363" s="192"/>
      <c r="J363" s="192"/>
      <c r="L363" s="189"/>
    </row>
    <row r="364">
      <c r="B364" s="12"/>
      <c r="C364" s="12"/>
      <c r="D364" s="12"/>
      <c r="I364" s="192"/>
      <c r="J364" s="192"/>
      <c r="L364" s="189"/>
    </row>
    <row r="365">
      <c r="B365" s="12"/>
      <c r="C365" s="12"/>
      <c r="D365" s="12"/>
      <c r="I365" s="192"/>
      <c r="J365" s="192"/>
      <c r="L365" s="189"/>
    </row>
    <row r="366">
      <c r="B366" s="12"/>
      <c r="C366" s="12"/>
      <c r="D366" s="12"/>
      <c r="I366" s="192"/>
      <c r="J366" s="192"/>
      <c r="L366" s="189"/>
    </row>
    <row r="367">
      <c r="B367" s="12"/>
      <c r="C367" s="12"/>
      <c r="D367" s="12"/>
      <c r="I367" s="192"/>
      <c r="J367" s="192"/>
      <c r="L367" s="189"/>
    </row>
    <row r="368">
      <c r="B368" s="12"/>
      <c r="C368" s="12"/>
      <c r="D368" s="12"/>
      <c r="I368" s="192"/>
      <c r="J368" s="192"/>
      <c r="L368" s="189"/>
    </row>
    <row r="369">
      <c r="B369" s="12"/>
      <c r="C369" s="12"/>
      <c r="D369" s="12"/>
      <c r="I369" s="192"/>
      <c r="J369" s="192"/>
      <c r="L369" s="189"/>
    </row>
    <row r="370">
      <c r="B370" s="12"/>
      <c r="C370" s="12"/>
      <c r="D370" s="12"/>
      <c r="I370" s="192"/>
      <c r="J370" s="192"/>
      <c r="L370" s="189"/>
    </row>
    <row r="371">
      <c r="B371" s="12"/>
      <c r="C371" s="12"/>
      <c r="D371" s="12"/>
      <c r="I371" s="192"/>
      <c r="J371" s="192"/>
      <c r="L371" s="189"/>
    </row>
    <row r="372">
      <c r="B372" s="12"/>
      <c r="C372" s="12"/>
      <c r="D372" s="12"/>
      <c r="I372" s="192"/>
      <c r="J372" s="192"/>
      <c r="L372" s="189"/>
    </row>
    <row r="373">
      <c r="B373" s="12"/>
      <c r="C373" s="12"/>
      <c r="D373" s="12"/>
      <c r="I373" s="192"/>
      <c r="J373" s="192"/>
      <c r="L373" s="189"/>
    </row>
    <row r="374">
      <c r="B374" s="12"/>
      <c r="C374" s="12"/>
      <c r="D374" s="12"/>
      <c r="I374" s="192"/>
      <c r="J374" s="192"/>
      <c r="L374" s="189"/>
    </row>
    <row r="375">
      <c r="B375" s="12"/>
      <c r="C375" s="12"/>
      <c r="D375" s="12"/>
      <c r="I375" s="192"/>
      <c r="J375" s="192"/>
      <c r="L375" s="189"/>
    </row>
    <row r="376">
      <c r="B376" s="12"/>
      <c r="C376" s="12"/>
      <c r="D376" s="12"/>
      <c r="I376" s="192"/>
      <c r="J376" s="192"/>
      <c r="L376" s="189"/>
    </row>
    <row r="377">
      <c r="B377" s="12"/>
      <c r="C377" s="12"/>
      <c r="D377" s="12"/>
      <c r="I377" s="192"/>
      <c r="J377" s="192"/>
      <c r="L377" s="189"/>
    </row>
    <row r="378">
      <c r="B378" s="12"/>
      <c r="C378" s="12"/>
      <c r="D378" s="12"/>
      <c r="I378" s="192"/>
      <c r="J378" s="192"/>
      <c r="L378" s="189"/>
    </row>
    <row r="379">
      <c r="B379" s="12"/>
      <c r="C379" s="12"/>
      <c r="D379" s="12"/>
      <c r="I379" s="192"/>
      <c r="J379" s="192"/>
      <c r="L379" s="189"/>
    </row>
    <row r="380">
      <c r="B380" s="12"/>
      <c r="C380" s="12"/>
      <c r="D380" s="12"/>
      <c r="I380" s="192"/>
      <c r="J380" s="192"/>
      <c r="L380" s="189"/>
    </row>
    <row r="381">
      <c r="B381" s="12"/>
      <c r="C381" s="12"/>
      <c r="D381" s="12"/>
      <c r="I381" s="192"/>
      <c r="J381" s="192"/>
      <c r="L381" s="189"/>
    </row>
    <row r="382">
      <c r="B382" s="12"/>
      <c r="C382" s="12"/>
      <c r="D382" s="12"/>
      <c r="I382" s="192"/>
      <c r="J382" s="192"/>
      <c r="L382" s="189"/>
    </row>
    <row r="383">
      <c r="B383" s="12"/>
      <c r="C383" s="12"/>
      <c r="D383" s="12"/>
      <c r="I383" s="192"/>
      <c r="J383" s="192"/>
      <c r="L383" s="189"/>
    </row>
    <row r="384">
      <c r="B384" s="12"/>
      <c r="C384" s="12"/>
      <c r="D384" s="12"/>
      <c r="I384" s="192"/>
      <c r="J384" s="192"/>
      <c r="L384" s="189"/>
    </row>
    <row r="385">
      <c r="B385" s="12"/>
      <c r="C385" s="12"/>
      <c r="D385" s="12"/>
      <c r="I385" s="192"/>
      <c r="J385" s="192"/>
      <c r="L385" s="189"/>
    </row>
    <row r="386">
      <c r="B386" s="12"/>
      <c r="C386" s="12"/>
      <c r="D386" s="12"/>
      <c r="I386" s="192"/>
      <c r="J386" s="192"/>
      <c r="L386" s="189"/>
    </row>
    <row r="387">
      <c r="B387" s="12"/>
      <c r="C387" s="12"/>
      <c r="D387" s="12"/>
      <c r="I387" s="192"/>
      <c r="J387" s="192"/>
      <c r="L387" s="189"/>
    </row>
    <row r="388">
      <c r="B388" s="12"/>
      <c r="C388" s="12"/>
      <c r="D388" s="12"/>
      <c r="I388" s="192"/>
      <c r="J388" s="192"/>
      <c r="L388" s="189"/>
    </row>
    <row r="389">
      <c r="B389" s="12"/>
      <c r="C389" s="12"/>
      <c r="D389" s="12"/>
      <c r="I389" s="192"/>
      <c r="J389" s="192"/>
      <c r="L389" s="189"/>
    </row>
    <row r="390">
      <c r="B390" s="12"/>
      <c r="C390" s="12"/>
      <c r="D390" s="12"/>
      <c r="I390" s="192"/>
      <c r="J390" s="192"/>
      <c r="L390" s="189"/>
    </row>
    <row r="391">
      <c r="B391" s="12"/>
      <c r="C391" s="12"/>
      <c r="D391" s="12"/>
      <c r="I391" s="192"/>
      <c r="J391" s="192"/>
      <c r="L391" s="189"/>
    </row>
    <row r="392">
      <c r="B392" s="12"/>
      <c r="C392" s="12"/>
      <c r="D392" s="12"/>
      <c r="I392" s="192"/>
      <c r="J392" s="192"/>
      <c r="L392" s="189"/>
    </row>
    <row r="393">
      <c r="B393" s="12"/>
      <c r="C393" s="12"/>
      <c r="D393" s="12"/>
      <c r="I393" s="192"/>
      <c r="J393" s="192"/>
      <c r="L393" s="189"/>
    </row>
    <row r="394">
      <c r="B394" s="12"/>
      <c r="C394" s="12"/>
      <c r="D394" s="12"/>
      <c r="I394" s="192"/>
      <c r="J394" s="192"/>
      <c r="L394" s="189"/>
    </row>
    <row r="395">
      <c r="B395" s="12"/>
      <c r="C395" s="12"/>
      <c r="D395" s="12"/>
      <c r="I395" s="192"/>
      <c r="J395" s="192"/>
      <c r="L395" s="189"/>
    </row>
    <row r="396">
      <c r="B396" s="12"/>
      <c r="C396" s="12"/>
      <c r="D396" s="12"/>
      <c r="I396" s="192"/>
      <c r="J396" s="192"/>
      <c r="L396" s="189"/>
    </row>
    <row r="397">
      <c r="B397" s="12"/>
      <c r="C397" s="12"/>
      <c r="D397" s="12"/>
      <c r="I397" s="192"/>
      <c r="J397" s="192"/>
      <c r="L397" s="189"/>
    </row>
    <row r="398">
      <c r="B398" s="12"/>
      <c r="C398" s="12"/>
      <c r="D398" s="12"/>
      <c r="I398" s="192"/>
      <c r="J398" s="192"/>
      <c r="L398" s="189"/>
    </row>
    <row r="399">
      <c r="B399" s="12"/>
      <c r="C399" s="12"/>
      <c r="D399" s="12"/>
      <c r="I399" s="192"/>
      <c r="J399" s="192"/>
      <c r="L399" s="189"/>
    </row>
    <row r="400">
      <c r="B400" s="12"/>
      <c r="C400" s="12"/>
      <c r="D400" s="12"/>
      <c r="I400" s="192"/>
      <c r="J400" s="192"/>
      <c r="L400" s="189"/>
    </row>
    <row r="401">
      <c r="B401" s="12"/>
      <c r="C401" s="12"/>
      <c r="D401" s="12"/>
      <c r="I401" s="192"/>
      <c r="J401" s="192"/>
      <c r="L401" s="189"/>
    </row>
    <row r="402">
      <c r="B402" s="12"/>
      <c r="C402" s="12"/>
      <c r="D402" s="12"/>
      <c r="I402" s="192"/>
      <c r="J402" s="192"/>
      <c r="L402" s="189"/>
    </row>
    <row r="403">
      <c r="B403" s="12"/>
      <c r="C403" s="12"/>
      <c r="D403" s="12"/>
      <c r="I403" s="192"/>
      <c r="J403" s="192"/>
      <c r="L403" s="189"/>
    </row>
    <row r="404">
      <c r="B404" s="12"/>
      <c r="C404" s="12"/>
      <c r="D404" s="12"/>
      <c r="I404" s="192"/>
      <c r="J404" s="192"/>
      <c r="L404" s="189"/>
    </row>
    <row r="405">
      <c r="B405" s="12"/>
      <c r="C405" s="12"/>
      <c r="D405" s="12"/>
      <c r="I405" s="192"/>
      <c r="J405" s="192"/>
      <c r="L405" s="189"/>
    </row>
    <row r="406">
      <c r="B406" s="12"/>
      <c r="C406" s="12"/>
      <c r="D406" s="12"/>
      <c r="I406" s="192"/>
      <c r="J406" s="192"/>
      <c r="L406" s="189"/>
    </row>
    <row r="407">
      <c r="B407" s="12"/>
      <c r="C407" s="12"/>
      <c r="D407" s="12"/>
      <c r="I407" s="192"/>
      <c r="J407" s="192"/>
      <c r="L407" s="189"/>
    </row>
    <row r="408">
      <c r="B408" s="12"/>
      <c r="C408" s="12"/>
      <c r="D408" s="12"/>
      <c r="I408" s="192"/>
      <c r="J408" s="192"/>
      <c r="L408" s="189"/>
    </row>
    <row r="409">
      <c r="B409" s="12"/>
      <c r="C409" s="12"/>
      <c r="D409" s="12"/>
      <c r="I409" s="192"/>
      <c r="J409" s="192"/>
      <c r="L409" s="189"/>
    </row>
    <row r="410">
      <c r="B410" s="12"/>
      <c r="C410" s="12"/>
      <c r="D410" s="12"/>
      <c r="I410" s="192"/>
      <c r="J410" s="192"/>
      <c r="L410" s="189"/>
    </row>
    <row r="411">
      <c r="B411" s="12"/>
      <c r="C411" s="12"/>
      <c r="D411" s="12"/>
      <c r="I411" s="192"/>
      <c r="J411" s="192"/>
      <c r="L411" s="189"/>
    </row>
    <row r="412">
      <c r="B412" s="12"/>
      <c r="C412" s="12"/>
      <c r="D412" s="12"/>
      <c r="I412" s="192"/>
      <c r="J412" s="192"/>
      <c r="L412" s="189"/>
    </row>
    <row r="413">
      <c r="B413" s="12"/>
      <c r="C413" s="12"/>
      <c r="D413" s="12"/>
      <c r="I413" s="192"/>
      <c r="J413" s="192"/>
      <c r="L413" s="189"/>
    </row>
    <row r="414">
      <c r="B414" s="12"/>
      <c r="C414" s="12"/>
      <c r="D414" s="12"/>
      <c r="I414" s="192"/>
      <c r="J414" s="192"/>
      <c r="L414" s="189"/>
    </row>
    <row r="415">
      <c r="B415" s="12"/>
      <c r="C415" s="12"/>
      <c r="D415" s="12"/>
      <c r="I415" s="192"/>
      <c r="J415" s="192"/>
      <c r="L415" s="189"/>
    </row>
    <row r="416">
      <c r="B416" s="12"/>
      <c r="C416" s="12"/>
      <c r="D416" s="12"/>
      <c r="I416" s="192"/>
      <c r="J416" s="192"/>
      <c r="L416" s="189"/>
    </row>
    <row r="417">
      <c r="B417" s="12"/>
      <c r="C417" s="12"/>
      <c r="D417" s="12"/>
      <c r="I417" s="192"/>
      <c r="J417" s="192"/>
      <c r="L417" s="189"/>
    </row>
    <row r="418">
      <c r="B418" s="12"/>
      <c r="C418" s="12"/>
      <c r="D418" s="12"/>
      <c r="I418" s="192"/>
      <c r="J418" s="192"/>
      <c r="L418" s="189"/>
    </row>
    <row r="419">
      <c r="B419" s="12"/>
      <c r="C419" s="12"/>
      <c r="D419" s="12"/>
      <c r="I419" s="192"/>
      <c r="J419" s="192"/>
      <c r="L419" s="189"/>
    </row>
    <row r="420">
      <c r="B420" s="12"/>
      <c r="C420" s="12"/>
      <c r="D420" s="12"/>
      <c r="I420" s="192"/>
      <c r="J420" s="192"/>
      <c r="L420" s="189"/>
    </row>
    <row r="421">
      <c r="B421" s="12"/>
      <c r="C421" s="12"/>
      <c r="D421" s="12"/>
      <c r="I421" s="192"/>
      <c r="J421" s="192"/>
      <c r="L421" s="189"/>
    </row>
    <row r="422">
      <c r="B422" s="12"/>
      <c r="C422" s="12"/>
      <c r="D422" s="12"/>
      <c r="I422" s="192"/>
      <c r="J422" s="192"/>
      <c r="L422" s="189"/>
    </row>
    <row r="423">
      <c r="B423" s="12"/>
      <c r="C423" s="12"/>
      <c r="D423" s="12"/>
      <c r="I423" s="192"/>
      <c r="J423" s="192"/>
      <c r="L423" s="189"/>
    </row>
    <row r="424">
      <c r="B424" s="12"/>
      <c r="C424" s="12"/>
      <c r="D424" s="12"/>
      <c r="I424" s="192"/>
      <c r="J424" s="192"/>
      <c r="L424" s="189"/>
    </row>
    <row r="425">
      <c r="B425" s="12"/>
      <c r="C425" s="12"/>
      <c r="D425" s="12"/>
      <c r="I425" s="192"/>
      <c r="J425" s="192"/>
      <c r="L425" s="189"/>
    </row>
    <row r="426">
      <c r="B426" s="12"/>
      <c r="C426" s="12"/>
      <c r="D426" s="12"/>
      <c r="I426" s="192"/>
      <c r="J426" s="192"/>
      <c r="L426" s="189"/>
    </row>
    <row r="427">
      <c r="B427" s="12"/>
      <c r="C427" s="12"/>
      <c r="D427" s="12"/>
      <c r="I427" s="192"/>
      <c r="J427" s="192"/>
      <c r="L427" s="189"/>
    </row>
    <row r="428">
      <c r="B428" s="12"/>
      <c r="C428" s="12"/>
      <c r="D428" s="12"/>
      <c r="I428" s="192"/>
      <c r="J428" s="192"/>
      <c r="L428" s="189"/>
    </row>
    <row r="429">
      <c r="B429" s="12"/>
      <c r="C429" s="12"/>
      <c r="D429" s="12"/>
      <c r="I429" s="192"/>
      <c r="J429" s="192"/>
      <c r="L429" s="189"/>
    </row>
    <row r="430">
      <c r="B430" s="12"/>
      <c r="C430" s="12"/>
      <c r="D430" s="12"/>
      <c r="I430" s="192"/>
      <c r="J430" s="192"/>
      <c r="L430" s="189"/>
    </row>
    <row r="431">
      <c r="B431" s="12"/>
      <c r="C431" s="12"/>
      <c r="D431" s="12"/>
      <c r="I431" s="192"/>
      <c r="J431" s="192"/>
      <c r="L431" s="189"/>
    </row>
    <row r="432">
      <c r="B432" s="12"/>
      <c r="C432" s="12"/>
      <c r="D432" s="12"/>
      <c r="I432" s="192"/>
      <c r="J432" s="192"/>
      <c r="L432" s="189"/>
    </row>
    <row r="433">
      <c r="B433" s="12"/>
      <c r="C433" s="12"/>
      <c r="D433" s="12"/>
      <c r="I433" s="192"/>
      <c r="J433" s="192"/>
      <c r="L433" s="189"/>
    </row>
    <row r="434">
      <c r="B434" s="12"/>
      <c r="C434" s="12"/>
      <c r="D434" s="12"/>
      <c r="I434" s="192"/>
      <c r="J434" s="192"/>
      <c r="L434" s="189"/>
    </row>
    <row r="435">
      <c r="B435" s="12"/>
      <c r="C435" s="12"/>
      <c r="D435" s="12"/>
      <c r="I435" s="192"/>
      <c r="J435" s="192"/>
      <c r="L435" s="189"/>
    </row>
    <row r="436">
      <c r="B436" s="12"/>
      <c r="C436" s="12"/>
      <c r="D436" s="12"/>
      <c r="I436" s="192"/>
      <c r="J436" s="192"/>
      <c r="L436" s="189"/>
    </row>
    <row r="437">
      <c r="B437" s="12"/>
      <c r="C437" s="12"/>
      <c r="D437" s="12"/>
      <c r="I437" s="192"/>
      <c r="J437" s="192"/>
      <c r="L437" s="189"/>
    </row>
    <row r="438">
      <c r="B438" s="12"/>
      <c r="C438" s="12"/>
      <c r="D438" s="12"/>
      <c r="I438" s="192"/>
      <c r="J438" s="192"/>
      <c r="L438" s="189"/>
    </row>
    <row r="439">
      <c r="B439" s="12"/>
      <c r="C439" s="12"/>
      <c r="D439" s="12"/>
      <c r="I439" s="192"/>
      <c r="J439" s="192"/>
      <c r="L439" s="189"/>
    </row>
    <row r="440">
      <c r="B440" s="12"/>
      <c r="C440" s="12"/>
      <c r="D440" s="12"/>
      <c r="I440" s="192"/>
      <c r="J440" s="192"/>
      <c r="L440" s="189"/>
    </row>
    <row r="441">
      <c r="B441" s="12"/>
      <c r="C441" s="12"/>
      <c r="D441" s="12"/>
      <c r="I441" s="192"/>
      <c r="J441" s="192"/>
      <c r="L441" s="189"/>
    </row>
    <row r="442">
      <c r="B442" s="12"/>
      <c r="C442" s="12"/>
      <c r="D442" s="12"/>
      <c r="I442" s="192"/>
      <c r="J442" s="192"/>
      <c r="L442" s="189"/>
    </row>
    <row r="443">
      <c r="B443" s="12"/>
      <c r="C443" s="12"/>
      <c r="D443" s="12"/>
      <c r="I443" s="192"/>
      <c r="J443" s="192"/>
      <c r="L443" s="189"/>
    </row>
    <row r="444">
      <c r="B444" s="12"/>
      <c r="C444" s="12"/>
      <c r="D444" s="12"/>
      <c r="I444" s="192"/>
      <c r="J444" s="192"/>
      <c r="L444" s="189"/>
    </row>
    <row r="445">
      <c r="B445" s="12"/>
      <c r="C445" s="12"/>
      <c r="D445" s="12"/>
      <c r="I445" s="192"/>
      <c r="J445" s="192"/>
      <c r="L445" s="189"/>
    </row>
    <row r="446">
      <c r="B446" s="12"/>
      <c r="C446" s="12"/>
      <c r="D446" s="12"/>
      <c r="I446" s="192"/>
      <c r="J446" s="192"/>
      <c r="L446" s="189"/>
    </row>
    <row r="447">
      <c r="B447" s="12"/>
      <c r="C447" s="12"/>
      <c r="D447" s="12"/>
      <c r="I447" s="192"/>
      <c r="J447" s="192"/>
      <c r="L447" s="189"/>
    </row>
    <row r="448">
      <c r="B448" s="12"/>
      <c r="C448" s="12"/>
      <c r="D448" s="12"/>
      <c r="I448" s="192"/>
      <c r="J448" s="192"/>
      <c r="L448" s="189"/>
    </row>
    <row r="449">
      <c r="B449" s="12"/>
      <c r="C449" s="12"/>
      <c r="D449" s="12"/>
      <c r="I449" s="192"/>
      <c r="J449" s="192"/>
      <c r="L449" s="189"/>
    </row>
    <row r="450">
      <c r="B450" s="12"/>
      <c r="C450" s="12"/>
      <c r="D450" s="12"/>
      <c r="I450" s="192"/>
      <c r="J450" s="192"/>
      <c r="L450" s="189"/>
    </row>
    <row r="451">
      <c r="B451" s="12"/>
      <c r="C451" s="12"/>
      <c r="D451" s="12"/>
      <c r="I451" s="192"/>
      <c r="J451" s="192"/>
      <c r="L451" s="189"/>
    </row>
    <row r="452">
      <c r="B452" s="12"/>
      <c r="C452" s="12"/>
      <c r="D452" s="12"/>
      <c r="I452" s="192"/>
      <c r="J452" s="192"/>
      <c r="L452" s="189"/>
    </row>
    <row r="453">
      <c r="B453" s="12"/>
      <c r="C453" s="12"/>
      <c r="D453" s="12"/>
      <c r="I453" s="192"/>
      <c r="J453" s="192"/>
      <c r="L453" s="189"/>
    </row>
    <row r="454">
      <c r="B454" s="12"/>
      <c r="C454" s="12"/>
      <c r="D454" s="12"/>
      <c r="I454" s="192"/>
      <c r="J454" s="192"/>
      <c r="L454" s="189"/>
    </row>
    <row r="455">
      <c r="B455" s="12"/>
      <c r="C455" s="12"/>
      <c r="D455" s="12"/>
      <c r="I455" s="192"/>
      <c r="J455" s="192"/>
      <c r="L455" s="189"/>
    </row>
    <row r="456">
      <c r="B456" s="12"/>
      <c r="C456" s="12"/>
      <c r="D456" s="12"/>
      <c r="I456" s="192"/>
      <c r="J456" s="192"/>
      <c r="L456" s="189"/>
    </row>
    <row r="457">
      <c r="B457" s="12"/>
      <c r="C457" s="12"/>
      <c r="D457" s="12"/>
      <c r="I457" s="192"/>
      <c r="J457" s="192"/>
      <c r="L457" s="189"/>
    </row>
    <row r="458">
      <c r="B458" s="12"/>
      <c r="C458" s="12"/>
      <c r="D458" s="12"/>
      <c r="I458" s="192"/>
      <c r="J458" s="192"/>
      <c r="L458" s="189"/>
    </row>
    <row r="459">
      <c r="B459" s="12"/>
      <c r="C459" s="12"/>
      <c r="D459" s="12"/>
      <c r="I459" s="192"/>
      <c r="J459" s="192"/>
      <c r="L459" s="189"/>
    </row>
    <row r="460">
      <c r="B460" s="12"/>
      <c r="C460" s="12"/>
      <c r="D460" s="12"/>
      <c r="I460" s="192"/>
      <c r="J460" s="192"/>
      <c r="L460" s="189"/>
    </row>
    <row r="461">
      <c r="B461" s="12"/>
      <c r="C461" s="12"/>
      <c r="D461" s="12"/>
      <c r="I461" s="192"/>
      <c r="J461" s="192"/>
      <c r="L461" s="189"/>
    </row>
    <row r="462">
      <c r="B462" s="12"/>
      <c r="C462" s="12"/>
      <c r="D462" s="12"/>
      <c r="I462" s="192"/>
      <c r="J462" s="192"/>
      <c r="L462" s="189"/>
    </row>
    <row r="463">
      <c r="B463" s="12"/>
      <c r="C463" s="12"/>
      <c r="D463" s="12"/>
      <c r="I463" s="192"/>
      <c r="J463" s="192"/>
      <c r="L463" s="189"/>
    </row>
    <row r="464">
      <c r="B464" s="12"/>
      <c r="C464" s="12"/>
      <c r="D464" s="12"/>
      <c r="I464" s="192"/>
      <c r="J464" s="192"/>
      <c r="L464" s="189"/>
    </row>
    <row r="465">
      <c r="B465" s="12"/>
      <c r="C465" s="12"/>
      <c r="D465" s="12"/>
      <c r="I465" s="192"/>
      <c r="J465" s="192"/>
      <c r="L465" s="189"/>
    </row>
    <row r="466">
      <c r="B466" s="12"/>
      <c r="C466" s="12"/>
      <c r="D466" s="12"/>
      <c r="I466" s="192"/>
      <c r="J466" s="192"/>
      <c r="L466" s="189"/>
    </row>
    <row r="467">
      <c r="B467" s="12"/>
      <c r="C467" s="12"/>
      <c r="D467" s="12"/>
      <c r="I467" s="192"/>
      <c r="J467" s="192"/>
      <c r="L467" s="189"/>
    </row>
    <row r="468">
      <c r="B468" s="12"/>
      <c r="C468" s="12"/>
      <c r="D468" s="12"/>
      <c r="I468" s="192"/>
      <c r="J468" s="192"/>
      <c r="L468" s="189"/>
    </row>
    <row r="469">
      <c r="B469" s="12"/>
      <c r="C469" s="12"/>
      <c r="D469" s="12"/>
      <c r="I469" s="192"/>
      <c r="J469" s="192"/>
      <c r="L469" s="189"/>
    </row>
    <row r="470">
      <c r="B470" s="12"/>
      <c r="C470" s="12"/>
      <c r="D470" s="12"/>
      <c r="I470" s="192"/>
      <c r="J470" s="192"/>
      <c r="L470" s="189"/>
    </row>
    <row r="471">
      <c r="B471" s="12"/>
      <c r="C471" s="12"/>
      <c r="D471" s="12"/>
      <c r="I471" s="192"/>
      <c r="J471" s="192"/>
      <c r="L471" s="189"/>
    </row>
    <row r="472">
      <c r="B472" s="12"/>
      <c r="C472" s="12"/>
      <c r="D472" s="12"/>
      <c r="I472" s="192"/>
      <c r="J472" s="192"/>
      <c r="L472" s="189"/>
    </row>
    <row r="473">
      <c r="B473" s="12"/>
      <c r="C473" s="12"/>
      <c r="D473" s="12"/>
      <c r="I473" s="192"/>
      <c r="J473" s="192"/>
      <c r="L473" s="189"/>
    </row>
    <row r="474">
      <c r="B474" s="12"/>
      <c r="C474" s="12"/>
      <c r="D474" s="12"/>
      <c r="I474" s="192"/>
      <c r="J474" s="192"/>
      <c r="L474" s="189"/>
    </row>
    <row r="475">
      <c r="B475" s="12"/>
      <c r="C475" s="12"/>
      <c r="D475" s="12"/>
      <c r="I475" s="192"/>
      <c r="J475" s="192"/>
      <c r="L475" s="189"/>
    </row>
    <row r="476">
      <c r="B476" s="12"/>
      <c r="C476" s="12"/>
      <c r="D476" s="12"/>
      <c r="I476" s="192"/>
      <c r="J476" s="192"/>
      <c r="L476" s="189"/>
    </row>
    <row r="477">
      <c r="B477" s="12"/>
      <c r="C477" s="12"/>
      <c r="D477" s="12"/>
      <c r="I477" s="192"/>
      <c r="J477" s="192"/>
      <c r="L477" s="189"/>
    </row>
    <row r="478">
      <c r="B478" s="12"/>
      <c r="C478" s="12"/>
      <c r="D478" s="12"/>
      <c r="I478" s="192"/>
      <c r="J478" s="192"/>
      <c r="L478" s="189"/>
    </row>
    <row r="479">
      <c r="B479" s="12"/>
      <c r="C479" s="12"/>
      <c r="D479" s="12"/>
      <c r="I479" s="192"/>
      <c r="J479" s="192"/>
      <c r="L479" s="189"/>
    </row>
    <row r="480">
      <c r="B480" s="12"/>
      <c r="C480" s="12"/>
      <c r="D480" s="12"/>
      <c r="I480" s="192"/>
      <c r="J480" s="192"/>
      <c r="L480" s="189"/>
    </row>
    <row r="481">
      <c r="B481" s="12"/>
      <c r="C481" s="12"/>
      <c r="D481" s="12"/>
      <c r="I481" s="192"/>
      <c r="J481" s="192"/>
      <c r="L481" s="189"/>
    </row>
    <row r="482">
      <c r="B482" s="12"/>
      <c r="C482" s="12"/>
      <c r="D482" s="12"/>
      <c r="I482" s="192"/>
      <c r="J482" s="192"/>
      <c r="L482" s="189"/>
    </row>
    <row r="483">
      <c r="B483" s="12"/>
      <c r="C483" s="12"/>
      <c r="D483" s="12"/>
      <c r="I483" s="192"/>
      <c r="J483" s="192"/>
      <c r="L483" s="189"/>
    </row>
    <row r="484">
      <c r="B484" s="12"/>
      <c r="C484" s="12"/>
      <c r="D484" s="12"/>
      <c r="I484" s="192"/>
      <c r="J484" s="192"/>
      <c r="L484" s="189"/>
    </row>
    <row r="485">
      <c r="B485" s="12"/>
      <c r="C485" s="12"/>
      <c r="D485" s="12"/>
      <c r="I485" s="192"/>
      <c r="J485" s="192"/>
      <c r="L485" s="189"/>
    </row>
    <row r="486">
      <c r="B486" s="12"/>
      <c r="C486" s="12"/>
      <c r="D486" s="12"/>
      <c r="I486" s="192"/>
      <c r="J486" s="192"/>
      <c r="L486" s="189"/>
    </row>
    <row r="487">
      <c r="B487" s="12"/>
      <c r="C487" s="12"/>
      <c r="D487" s="12"/>
      <c r="I487" s="192"/>
      <c r="J487" s="192"/>
      <c r="L487" s="189"/>
    </row>
    <row r="488">
      <c r="B488" s="12"/>
      <c r="C488" s="12"/>
      <c r="D488" s="12"/>
      <c r="I488" s="192"/>
      <c r="J488" s="192"/>
      <c r="L488" s="189"/>
    </row>
    <row r="489">
      <c r="B489" s="12"/>
      <c r="C489" s="12"/>
      <c r="D489" s="12"/>
      <c r="I489" s="192"/>
      <c r="J489" s="192"/>
      <c r="L489" s="189"/>
    </row>
    <row r="490">
      <c r="B490" s="12"/>
      <c r="C490" s="12"/>
      <c r="D490" s="12"/>
      <c r="I490" s="192"/>
      <c r="J490" s="192"/>
      <c r="L490" s="189"/>
    </row>
    <row r="491">
      <c r="B491" s="12"/>
      <c r="C491" s="12"/>
      <c r="D491" s="12"/>
      <c r="I491" s="192"/>
      <c r="J491" s="192"/>
      <c r="L491" s="189"/>
    </row>
    <row r="492">
      <c r="B492" s="12"/>
      <c r="C492" s="12"/>
      <c r="D492" s="12"/>
      <c r="I492" s="192"/>
      <c r="J492" s="192"/>
      <c r="L492" s="189"/>
    </row>
    <row r="493">
      <c r="B493" s="12"/>
      <c r="C493" s="12"/>
      <c r="D493" s="12"/>
      <c r="I493" s="192"/>
      <c r="J493" s="192"/>
      <c r="L493" s="189"/>
    </row>
    <row r="494">
      <c r="B494" s="12"/>
      <c r="C494" s="12"/>
      <c r="D494" s="12"/>
      <c r="I494" s="192"/>
      <c r="J494" s="192"/>
      <c r="L494" s="189"/>
    </row>
    <row r="495">
      <c r="B495" s="12"/>
      <c r="C495" s="12"/>
      <c r="D495" s="12"/>
      <c r="I495" s="192"/>
      <c r="J495" s="192"/>
      <c r="L495" s="189"/>
    </row>
    <row r="496">
      <c r="B496" s="12"/>
      <c r="C496" s="12"/>
      <c r="D496" s="12"/>
      <c r="I496" s="192"/>
      <c r="J496" s="192"/>
      <c r="L496" s="189"/>
    </row>
    <row r="497">
      <c r="B497" s="12"/>
      <c r="C497" s="12"/>
      <c r="D497" s="12"/>
      <c r="I497" s="192"/>
      <c r="J497" s="192"/>
      <c r="L497" s="189"/>
    </row>
    <row r="498">
      <c r="B498" s="12"/>
      <c r="C498" s="12"/>
      <c r="D498" s="12"/>
      <c r="I498" s="192"/>
      <c r="J498" s="192"/>
      <c r="L498" s="189"/>
    </row>
    <row r="499">
      <c r="B499" s="12"/>
      <c r="C499" s="12"/>
      <c r="D499" s="12"/>
      <c r="I499" s="192"/>
      <c r="J499" s="192"/>
      <c r="L499" s="189"/>
    </row>
    <row r="500">
      <c r="B500" s="12"/>
      <c r="C500" s="12"/>
      <c r="D500" s="12"/>
      <c r="I500" s="192"/>
      <c r="J500" s="192"/>
      <c r="L500" s="189"/>
    </row>
    <row r="501">
      <c r="B501" s="12"/>
      <c r="C501" s="12"/>
      <c r="D501" s="12"/>
      <c r="I501" s="192"/>
      <c r="J501" s="192"/>
      <c r="L501" s="189"/>
    </row>
    <row r="502">
      <c r="B502" s="12"/>
      <c r="C502" s="12"/>
      <c r="D502" s="12"/>
      <c r="I502" s="192"/>
      <c r="J502" s="192"/>
      <c r="L502" s="189"/>
    </row>
    <row r="503">
      <c r="B503" s="12"/>
      <c r="C503" s="12"/>
      <c r="D503" s="12"/>
      <c r="I503" s="192"/>
      <c r="J503" s="192"/>
      <c r="L503" s="189"/>
    </row>
    <row r="504">
      <c r="B504" s="12"/>
      <c r="C504" s="12"/>
      <c r="D504" s="12"/>
      <c r="I504" s="192"/>
      <c r="J504" s="192"/>
      <c r="L504" s="189"/>
    </row>
    <row r="505">
      <c r="B505" s="12"/>
      <c r="C505" s="12"/>
      <c r="D505" s="12"/>
      <c r="I505" s="192"/>
      <c r="J505" s="192"/>
      <c r="L505" s="189"/>
    </row>
    <row r="506">
      <c r="B506" s="12"/>
      <c r="C506" s="12"/>
      <c r="D506" s="12"/>
      <c r="I506" s="192"/>
      <c r="J506" s="192"/>
      <c r="L506" s="189"/>
    </row>
    <row r="507">
      <c r="B507" s="12"/>
      <c r="C507" s="12"/>
      <c r="D507" s="12"/>
      <c r="I507" s="192"/>
      <c r="J507" s="192"/>
      <c r="L507" s="189"/>
    </row>
    <row r="508">
      <c r="B508" s="12"/>
      <c r="C508" s="12"/>
      <c r="D508" s="12"/>
      <c r="I508" s="192"/>
      <c r="J508" s="192"/>
      <c r="L508" s="189"/>
    </row>
    <row r="509">
      <c r="B509" s="12"/>
      <c r="C509" s="12"/>
      <c r="D509" s="12"/>
      <c r="I509" s="192"/>
      <c r="J509" s="192"/>
      <c r="L509" s="189"/>
    </row>
    <row r="510">
      <c r="B510" s="12"/>
      <c r="C510" s="12"/>
      <c r="D510" s="12"/>
      <c r="I510" s="192"/>
      <c r="J510" s="192"/>
      <c r="L510" s="189"/>
    </row>
    <row r="511">
      <c r="B511" s="12"/>
      <c r="C511" s="12"/>
      <c r="D511" s="12"/>
      <c r="I511" s="192"/>
      <c r="J511" s="192"/>
      <c r="L511" s="189"/>
    </row>
    <row r="512">
      <c r="B512" s="12"/>
      <c r="C512" s="12"/>
      <c r="D512" s="12"/>
      <c r="I512" s="192"/>
      <c r="J512" s="192"/>
      <c r="L512" s="189"/>
    </row>
    <row r="513">
      <c r="B513" s="12"/>
      <c r="C513" s="12"/>
      <c r="D513" s="12"/>
      <c r="I513" s="192"/>
      <c r="J513" s="192"/>
      <c r="L513" s="189"/>
    </row>
    <row r="514">
      <c r="B514" s="12"/>
      <c r="C514" s="12"/>
      <c r="D514" s="12"/>
      <c r="I514" s="192"/>
      <c r="J514" s="192"/>
      <c r="L514" s="189"/>
    </row>
    <row r="515">
      <c r="B515" s="12"/>
      <c r="C515" s="12"/>
      <c r="D515" s="12"/>
      <c r="I515" s="192"/>
      <c r="J515" s="192"/>
      <c r="L515" s="189"/>
    </row>
    <row r="516">
      <c r="B516" s="12"/>
      <c r="C516" s="12"/>
      <c r="D516" s="12"/>
      <c r="I516" s="192"/>
      <c r="J516" s="192"/>
      <c r="L516" s="189"/>
    </row>
    <row r="517">
      <c r="B517" s="12"/>
      <c r="C517" s="12"/>
      <c r="D517" s="12"/>
      <c r="I517" s="192"/>
      <c r="J517" s="192"/>
      <c r="L517" s="189"/>
    </row>
    <row r="518">
      <c r="B518" s="12"/>
      <c r="C518" s="12"/>
      <c r="D518" s="12"/>
      <c r="I518" s="192"/>
      <c r="J518" s="192"/>
      <c r="L518" s="189"/>
    </row>
    <row r="519">
      <c r="B519" s="12"/>
      <c r="C519" s="12"/>
      <c r="D519" s="12"/>
      <c r="I519" s="192"/>
      <c r="J519" s="192"/>
      <c r="L519" s="189"/>
    </row>
    <row r="520">
      <c r="B520" s="12"/>
      <c r="C520" s="12"/>
      <c r="D520" s="12"/>
      <c r="I520" s="192"/>
      <c r="J520" s="192"/>
      <c r="L520" s="189"/>
    </row>
    <row r="521">
      <c r="B521" s="12"/>
      <c r="C521" s="12"/>
      <c r="D521" s="12"/>
      <c r="I521" s="192"/>
      <c r="J521" s="192"/>
      <c r="L521" s="189"/>
    </row>
    <row r="522">
      <c r="B522" s="12"/>
      <c r="C522" s="12"/>
      <c r="D522" s="12"/>
      <c r="I522" s="192"/>
      <c r="J522" s="192"/>
      <c r="L522" s="189"/>
    </row>
    <row r="523">
      <c r="B523" s="12"/>
      <c r="C523" s="12"/>
      <c r="D523" s="12"/>
      <c r="I523" s="192"/>
      <c r="J523" s="192"/>
      <c r="L523" s="189"/>
    </row>
    <row r="524">
      <c r="B524" s="12"/>
      <c r="C524" s="12"/>
      <c r="D524" s="12"/>
      <c r="I524" s="192"/>
      <c r="J524" s="192"/>
      <c r="L524" s="189"/>
    </row>
    <row r="525">
      <c r="B525" s="12"/>
      <c r="C525" s="12"/>
      <c r="D525" s="12"/>
      <c r="I525" s="192"/>
      <c r="J525" s="192"/>
      <c r="L525" s="189"/>
    </row>
    <row r="526">
      <c r="B526" s="12"/>
      <c r="C526" s="12"/>
      <c r="D526" s="12"/>
      <c r="I526" s="192"/>
      <c r="J526" s="192"/>
      <c r="L526" s="189"/>
    </row>
    <row r="527">
      <c r="B527" s="12"/>
      <c r="C527" s="12"/>
      <c r="D527" s="12"/>
      <c r="I527" s="192"/>
      <c r="J527" s="192"/>
      <c r="L527" s="189"/>
    </row>
    <row r="528">
      <c r="B528" s="12"/>
      <c r="C528" s="12"/>
      <c r="D528" s="12"/>
      <c r="I528" s="192"/>
      <c r="J528" s="192"/>
      <c r="L528" s="189"/>
    </row>
    <row r="529">
      <c r="B529" s="12"/>
      <c r="C529" s="12"/>
      <c r="D529" s="12"/>
      <c r="I529" s="192"/>
      <c r="J529" s="192"/>
      <c r="L529" s="189"/>
    </row>
    <row r="530">
      <c r="B530" s="12"/>
      <c r="C530" s="12"/>
      <c r="D530" s="12"/>
      <c r="I530" s="192"/>
      <c r="J530" s="192"/>
      <c r="L530" s="189"/>
    </row>
    <row r="531">
      <c r="B531" s="12"/>
      <c r="C531" s="12"/>
      <c r="D531" s="12"/>
      <c r="I531" s="192"/>
      <c r="J531" s="192"/>
      <c r="L531" s="189"/>
    </row>
    <row r="532">
      <c r="B532" s="12"/>
      <c r="C532" s="12"/>
      <c r="D532" s="12"/>
      <c r="I532" s="192"/>
      <c r="J532" s="192"/>
      <c r="L532" s="189"/>
    </row>
    <row r="533">
      <c r="B533" s="12"/>
      <c r="C533" s="12"/>
      <c r="D533" s="12"/>
      <c r="I533" s="192"/>
      <c r="J533" s="192"/>
      <c r="L533" s="189"/>
    </row>
    <row r="534">
      <c r="B534" s="12"/>
      <c r="C534" s="12"/>
      <c r="D534" s="12"/>
      <c r="I534" s="192"/>
      <c r="J534" s="192"/>
      <c r="L534" s="189"/>
    </row>
    <row r="535">
      <c r="B535" s="12"/>
      <c r="C535" s="12"/>
      <c r="D535" s="12"/>
      <c r="I535" s="192"/>
      <c r="J535" s="192"/>
      <c r="L535" s="189"/>
    </row>
    <row r="536">
      <c r="B536" s="12"/>
      <c r="C536" s="12"/>
      <c r="D536" s="12"/>
      <c r="I536" s="192"/>
      <c r="J536" s="192"/>
      <c r="L536" s="189"/>
    </row>
    <row r="537">
      <c r="B537" s="12"/>
      <c r="C537" s="12"/>
      <c r="D537" s="12"/>
      <c r="I537" s="192"/>
      <c r="J537" s="192"/>
      <c r="L537" s="189"/>
    </row>
    <row r="538">
      <c r="B538" s="12"/>
      <c r="C538" s="12"/>
      <c r="D538" s="12"/>
      <c r="I538" s="192"/>
      <c r="J538" s="192"/>
      <c r="L538" s="189"/>
    </row>
    <row r="539">
      <c r="B539" s="12"/>
      <c r="C539" s="12"/>
      <c r="D539" s="12"/>
      <c r="I539" s="192"/>
      <c r="J539" s="192"/>
      <c r="L539" s="189"/>
    </row>
    <row r="540">
      <c r="B540" s="12"/>
      <c r="C540" s="12"/>
      <c r="D540" s="12"/>
      <c r="I540" s="192"/>
      <c r="J540" s="192"/>
      <c r="L540" s="189"/>
    </row>
    <row r="541">
      <c r="B541" s="12"/>
      <c r="C541" s="12"/>
      <c r="D541" s="12"/>
      <c r="I541" s="192"/>
      <c r="J541" s="192"/>
      <c r="L541" s="189"/>
    </row>
    <row r="542">
      <c r="B542" s="12"/>
      <c r="C542" s="12"/>
      <c r="D542" s="12"/>
      <c r="I542" s="192"/>
      <c r="J542" s="192"/>
      <c r="L542" s="189"/>
    </row>
    <row r="543">
      <c r="B543" s="12"/>
      <c r="C543" s="12"/>
      <c r="D543" s="12"/>
      <c r="I543" s="192"/>
      <c r="J543" s="192"/>
      <c r="L543" s="189"/>
    </row>
    <row r="544">
      <c r="B544" s="12"/>
      <c r="C544" s="12"/>
      <c r="D544" s="12"/>
      <c r="I544" s="192"/>
      <c r="J544" s="192"/>
      <c r="L544" s="189"/>
    </row>
    <row r="545">
      <c r="B545" s="12"/>
      <c r="C545" s="12"/>
      <c r="D545" s="12"/>
      <c r="I545" s="192"/>
      <c r="J545" s="192"/>
      <c r="L545" s="189"/>
    </row>
    <row r="546">
      <c r="B546" s="12"/>
      <c r="C546" s="12"/>
      <c r="D546" s="12"/>
      <c r="I546" s="192"/>
      <c r="J546" s="192"/>
      <c r="L546" s="189"/>
    </row>
    <row r="547">
      <c r="B547" s="12"/>
      <c r="C547" s="12"/>
      <c r="D547" s="12"/>
      <c r="I547" s="192"/>
      <c r="J547" s="192"/>
      <c r="L547" s="189"/>
    </row>
    <row r="548">
      <c r="B548" s="12"/>
      <c r="C548" s="12"/>
      <c r="D548" s="12"/>
      <c r="I548" s="192"/>
      <c r="J548" s="192"/>
      <c r="L548" s="189"/>
    </row>
    <row r="549">
      <c r="B549" s="12"/>
      <c r="C549" s="12"/>
      <c r="D549" s="12"/>
      <c r="I549" s="192"/>
      <c r="J549" s="192"/>
      <c r="L549" s="189"/>
    </row>
    <row r="550">
      <c r="B550" s="12"/>
      <c r="C550" s="12"/>
      <c r="D550" s="12"/>
      <c r="I550" s="192"/>
      <c r="J550" s="192"/>
      <c r="L550" s="189"/>
    </row>
    <row r="551">
      <c r="B551" s="12"/>
      <c r="C551" s="12"/>
      <c r="D551" s="12"/>
      <c r="I551" s="192"/>
      <c r="J551" s="192"/>
      <c r="L551" s="189"/>
    </row>
    <row r="552">
      <c r="B552" s="12"/>
      <c r="C552" s="12"/>
      <c r="D552" s="12"/>
      <c r="I552" s="192"/>
      <c r="J552" s="192"/>
      <c r="L552" s="189"/>
    </row>
    <row r="553">
      <c r="B553" s="12"/>
      <c r="C553" s="12"/>
      <c r="D553" s="12"/>
      <c r="I553" s="192"/>
      <c r="J553" s="192"/>
      <c r="L553" s="189"/>
    </row>
    <row r="554">
      <c r="B554" s="12"/>
      <c r="C554" s="12"/>
      <c r="D554" s="12"/>
      <c r="I554" s="192"/>
      <c r="J554" s="192"/>
      <c r="L554" s="189"/>
    </row>
    <row r="555">
      <c r="B555" s="12"/>
      <c r="C555" s="12"/>
      <c r="D555" s="12"/>
      <c r="I555" s="192"/>
      <c r="J555" s="192"/>
      <c r="L555" s="189"/>
    </row>
    <row r="556">
      <c r="B556" s="12"/>
      <c r="C556" s="12"/>
      <c r="D556" s="12"/>
      <c r="I556" s="192"/>
      <c r="J556" s="192"/>
      <c r="L556" s="189"/>
    </row>
    <row r="557">
      <c r="B557" s="12"/>
      <c r="C557" s="12"/>
      <c r="D557" s="12"/>
      <c r="I557" s="192"/>
      <c r="J557" s="192"/>
      <c r="L557" s="189"/>
    </row>
    <row r="558">
      <c r="B558" s="12"/>
      <c r="C558" s="12"/>
      <c r="D558" s="12"/>
      <c r="I558" s="192"/>
      <c r="J558" s="192"/>
      <c r="L558" s="189"/>
    </row>
    <row r="559">
      <c r="B559" s="12"/>
      <c r="C559" s="12"/>
      <c r="D559" s="12"/>
      <c r="I559" s="192"/>
      <c r="J559" s="192"/>
      <c r="L559" s="189"/>
    </row>
    <row r="560">
      <c r="B560" s="12"/>
      <c r="C560" s="12"/>
      <c r="D560" s="12"/>
      <c r="I560" s="192"/>
      <c r="J560" s="192"/>
      <c r="L560" s="189"/>
    </row>
    <row r="561">
      <c r="B561" s="12"/>
      <c r="C561" s="12"/>
      <c r="D561" s="12"/>
      <c r="I561" s="192"/>
      <c r="J561" s="192"/>
      <c r="L561" s="189"/>
    </row>
    <row r="562">
      <c r="B562" s="12"/>
      <c r="C562" s="12"/>
      <c r="D562" s="12"/>
      <c r="I562" s="192"/>
      <c r="J562" s="192"/>
      <c r="L562" s="189"/>
    </row>
    <row r="563">
      <c r="B563" s="12"/>
      <c r="C563" s="12"/>
      <c r="D563" s="12"/>
      <c r="I563" s="192"/>
      <c r="J563" s="192"/>
      <c r="L563" s="189"/>
    </row>
    <row r="564">
      <c r="B564" s="12"/>
      <c r="C564" s="12"/>
      <c r="D564" s="12"/>
      <c r="I564" s="192"/>
      <c r="J564" s="192"/>
      <c r="L564" s="189"/>
    </row>
    <row r="565">
      <c r="B565" s="12"/>
      <c r="C565" s="12"/>
      <c r="D565" s="12"/>
      <c r="I565" s="192"/>
      <c r="J565" s="192"/>
      <c r="L565" s="189"/>
    </row>
    <row r="566">
      <c r="B566" s="12"/>
      <c r="C566" s="12"/>
      <c r="D566" s="12"/>
      <c r="I566" s="192"/>
      <c r="J566" s="192"/>
      <c r="L566" s="189"/>
    </row>
    <row r="567">
      <c r="B567" s="12"/>
      <c r="C567" s="12"/>
      <c r="D567" s="12"/>
      <c r="I567" s="192"/>
      <c r="J567" s="192"/>
      <c r="L567" s="189"/>
    </row>
    <row r="568">
      <c r="B568" s="12"/>
      <c r="C568" s="12"/>
      <c r="D568" s="12"/>
      <c r="I568" s="192"/>
      <c r="J568" s="192"/>
      <c r="L568" s="189"/>
    </row>
    <row r="569">
      <c r="B569" s="12"/>
      <c r="C569" s="12"/>
      <c r="D569" s="12"/>
      <c r="I569" s="192"/>
      <c r="J569" s="192"/>
      <c r="L569" s="189"/>
    </row>
    <row r="570">
      <c r="B570" s="12"/>
      <c r="C570" s="12"/>
      <c r="D570" s="12"/>
      <c r="I570" s="192"/>
      <c r="J570" s="192"/>
      <c r="L570" s="189"/>
    </row>
    <row r="571">
      <c r="B571" s="12"/>
      <c r="C571" s="12"/>
      <c r="D571" s="12"/>
      <c r="I571" s="192"/>
      <c r="J571" s="192"/>
      <c r="L571" s="189"/>
    </row>
    <row r="572">
      <c r="B572" s="12"/>
      <c r="C572" s="12"/>
      <c r="D572" s="12"/>
      <c r="I572" s="192"/>
      <c r="J572" s="192"/>
      <c r="L572" s="189"/>
    </row>
    <row r="573">
      <c r="B573" s="12"/>
      <c r="C573" s="12"/>
      <c r="D573" s="12"/>
      <c r="I573" s="192"/>
      <c r="J573" s="192"/>
      <c r="L573" s="189"/>
    </row>
    <row r="574">
      <c r="B574" s="12"/>
      <c r="C574" s="12"/>
      <c r="D574" s="12"/>
      <c r="I574" s="192"/>
      <c r="J574" s="192"/>
      <c r="L574" s="189"/>
    </row>
    <row r="575">
      <c r="B575" s="12"/>
      <c r="C575" s="12"/>
      <c r="D575" s="12"/>
      <c r="I575" s="192"/>
      <c r="J575" s="192"/>
      <c r="L575" s="189"/>
    </row>
    <row r="576">
      <c r="B576" s="12"/>
      <c r="C576" s="12"/>
      <c r="D576" s="12"/>
      <c r="I576" s="192"/>
      <c r="J576" s="192"/>
      <c r="L576" s="189"/>
    </row>
    <row r="577">
      <c r="B577" s="12"/>
      <c r="C577" s="12"/>
      <c r="D577" s="12"/>
      <c r="I577" s="192"/>
      <c r="J577" s="192"/>
      <c r="L577" s="189"/>
    </row>
    <row r="578">
      <c r="B578" s="12"/>
      <c r="C578" s="12"/>
      <c r="D578" s="12"/>
      <c r="I578" s="192"/>
      <c r="J578" s="192"/>
      <c r="L578" s="189"/>
    </row>
    <row r="579">
      <c r="B579" s="12"/>
      <c r="C579" s="12"/>
      <c r="D579" s="12"/>
      <c r="I579" s="192"/>
      <c r="J579" s="192"/>
      <c r="L579" s="189"/>
    </row>
    <row r="580">
      <c r="B580" s="12"/>
      <c r="C580" s="12"/>
      <c r="D580" s="12"/>
      <c r="I580" s="192"/>
      <c r="J580" s="192"/>
      <c r="L580" s="189"/>
    </row>
    <row r="581">
      <c r="B581" s="12"/>
      <c r="C581" s="12"/>
      <c r="D581" s="12"/>
      <c r="I581" s="192"/>
      <c r="J581" s="192"/>
      <c r="L581" s="189"/>
    </row>
    <row r="582">
      <c r="B582" s="12"/>
      <c r="C582" s="12"/>
      <c r="D582" s="12"/>
      <c r="I582" s="192"/>
      <c r="J582" s="192"/>
      <c r="L582" s="189"/>
    </row>
    <row r="583">
      <c r="B583" s="12"/>
      <c r="C583" s="12"/>
      <c r="D583" s="12"/>
      <c r="I583" s="192"/>
      <c r="J583" s="192"/>
      <c r="L583" s="189"/>
    </row>
    <row r="584">
      <c r="B584" s="12"/>
      <c r="C584" s="12"/>
      <c r="D584" s="12"/>
      <c r="I584" s="192"/>
      <c r="J584" s="192"/>
      <c r="L584" s="189"/>
    </row>
    <row r="585">
      <c r="B585" s="12"/>
      <c r="C585" s="12"/>
      <c r="D585" s="12"/>
      <c r="I585" s="192"/>
      <c r="J585" s="192"/>
      <c r="L585" s="189"/>
    </row>
    <row r="586">
      <c r="B586" s="12"/>
      <c r="C586" s="12"/>
      <c r="D586" s="12"/>
      <c r="I586" s="192"/>
      <c r="J586" s="192"/>
      <c r="L586" s="189"/>
    </row>
    <row r="587">
      <c r="B587" s="12"/>
      <c r="C587" s="12"/>
      <c r="D587" s="12"/>
      <c r="I587" s="192"/>
      <c r="J587" s="192"/>
      <c r="L587" s="189"/>
    </row>
    <row r="588">
      <c r="B588" s="12"/>
      <c r="C588" s="12"/>
      <c r="D588" s="12"/>
      <c r="I588" s="192"/>
      <c r="J588" s="192"/>
      <c r="L588" s="189"/>
    </row>
    <row r="589">
      <c r="B589" s="12"/>
      <c r="C589" s="12"/>
      <c r="D589" s="12"/>
      <c r="I589" s="192"/>
      <c r="J589" s="192"/>
      <c r="L589" s="189"/>
    </row>
    <row r="590">
      <c r="B590" s="12"/>
      <c r="C590" s="12"/>
      <c r="D590" s="12"/>
      <c r="I590" s="192"/>
      <c r="J590" s="192"/>
      <c r="L590" s="189"/>
    </row>
    <row r="591">
      <c r="B591" s="12"/>
      <c r="C591" s="12"/>
      <c r="D591" s="12"/>
      <c r="I591" s="192"/>
      <c r="J591" s="192"/>
      <c r="L591" s="189"/>
    </row>
    <row r="592">
      <c r="B592" s="12"/>
      <c r="C592" s="12"/>
      <c r="D592" s="12"/>
      <c r="I592" s="192"/>
      <c r="J592" s="192"/>
      <c r="L592" s="189"/>
    </row>
    <row r="593">
      <c r="B593" s="12"/>
      <c r="C593" s="12"/>
      <c r="D593" s="12"/>
      <c r="I593" s="192"/>
      <c r="J593" s="192"/>
      <c r="L593" s="189"/>
    </row>
    <row r="594">
      <c r="B594" s="12"/>
      <c r="C594" s="12"/>
      <c r="D594" s="12"/>
      <c r="I594" s="192"/>
      <c r="J594" s="192"/>
      <c r="L594" s="189"/>
    </row>
    <row r="595">
      <c r="B595" s="12"/>
      <c r="C595" s="12"/>
      <c r="D595" s="12"/>
      <c r="I595" s="192"/>
      <c r="J595" s="192"/>
      <c r="L595" s="189"/>
    </row>
    <row r="596">
      <c r="B596" s="12"/>
      <c r="C596" s="12"/>
      <c r="D596" s="12"/>
      <c r="I596" s="192"/>
      <c r="J596" s="192"/>
      <c r="L596" s="189"/>
    </row>
    <row r="597">
      <c r="B597" s="12"/>
      <c r="C597" s="12"/>
      <c r="D597" s="12"/>
      <c r="I597" s="192"/>
      <c r="J597" s="192"/>
      <c r="L597" s="189"/>
    </row>
    <row r="598">
      <c r="B598" s="12"/>
      <c r="C598" s="12"/>
      <c r="D598" s="12"/>
      <c r="I598" s="192"/>
      <c r="J598" s="192"/>
      <c r="L598" s="189"/>
    </row>
    <row r="599">
      <c r="B599" s="12"/>
      <c r="C599" s="12"/>
      <c r="D599" s="12"/>
      <c r="I599" s="192"/>
      <c r="J599" s="192"/>
      <c r="L599" s="189"/>
    </row>
    <row r="600">
      <c r="B600" s="12"/>
      <c r="C600" s="12"/>
      <c r="D600" s="12"/>
      <c r="I600" s="192"/>
      <c r="J600" s="192"/>
      <c r="L600" s="189"/>
    </row>
    <row r="601">
      <c r="B601" s="12"/>
      <c r="C601" s="12"/>
      <c r="D601" s="12"/>
      <c r="I601" s="192"/>
      <c r="J601" s="192"/>
      <c r="L601" s="189"/>
    </row>
    <row r="602">
      <c r="B602" s="12"/>
      <c r="C602" s="12"/>
      <c r="D602" s="12"/>
      <c r="I602" s="192"/>
      <c r="J602" s="192"/>
      <c r="L602" s="189"/>
    </row>
    <row r="603">
      <c r="B603" s="12"/>
      <c r="C603" s="12"/>
      <c r="D603" s="12"/>
      <c r="I603" s="192"/>
      <c r="J603" s="192"/>
      <c r="L603" s="189"/>
    </row>
    <row r="604">
      <c r="B604" s="12"/>
      <c r="C604" s="12"/>
      <c r="D604" s="12"/>
      <c r="I604" s="192"/>
      <c r="J604" s="192"/>
      <c r="L604" s="189"/>
    </row>
    <row r="605">
      <c r="B605" s="12"/>
      <c r="C605" s="12"/>
      <c r="D605" s="12"/>
      <c r="I605" s="192"/>
      <c r="J605" s="192"/>
      <c r="L605" s="189"/>
    </row>
    <row r="606">
      <c r="B606" s="12"/>
      <c r="C606" s="12"/>
      <c r="D606" s="12"/>
      <c r="I606" s="192"/>
      <c r="J606" s="192"/>
      <c r="L606" s="189"/>
    </row>
    <row r="607">
      <c r="B607" s="12"/>
      <c r="C607" s="12"/>
      <c r="D607" s="12"/>
      <c r="I607" s="192"/>
      <c r="J607" s="192"/>
      <c r="L607" s="189"/>
    </row>
    <row r="608">
      <c r="B608" s="12"/>
      <c r="C608" s="12"/>
      <c r="D608" s="12"/>
      <c r="I608" s="192"/>
      <c r="J608" s="192"/>
      <c r="L608" s="189"/>
    </row>
    <row r="609">
      <c r="B609" s="12"/>
      <c r="C609" s="12"/>
      <c r="D609" s="12"/>
      <c r="I609" s="192"/>
      <c r="J609" s="192"/>
      <c r="L609" s="189"/>
    </row>
    <row r="610">
      <c r="B610" s="12"/>
      <c r="C610" s="12"/>
      <c r="D610" s="12"/>
      <c r="I610" s="192"/>
      <c r="J610" s="192"/>
      <c r="L610" s="189"/>
    </row>
    <row r="611">
      <c r="B611" s="12"/>
      <c r="C611" s="12"/>
      <c r="D611" s="12"/>
      <c r="I611" s="192"/>
      <c r="J611" s="192"/>
      <c r="L611" s="189"/>
    </row>
    <row r="612">
      <c r="B612" s="12"/>
      <c r="C612" s="12"/>
      <c r="D612" s="12"/>
      <c r="I612" s="192"/>
      <c r="J612" s="192"/>
      <c r="L612" s="189"/>
    </row>
    <row r="613">
      <c r="B613" s="12"/>
      <c r="C613" s="12"/>
      <c r="D613" s="12"/>
      <c r="I613" s="192"/>
      <c r="J613" s="192"/>
      <c r="L613" s="189"/>
    </row>
    <row r="614">
      <c r="B614" s="12"/>
      <c r="C614" s="12"/>
      <c r="D614" s="12"/>
      <c r="I614" s="192"/>
      <c r="J614" s="192"/>
      <c r="L614" s="189"/>
    </row>
    <row r="615">
      <c r="B615" s="12"/>
      <c r="C615" s="12"/>
      <c r="D615" s="12"/>
      <c r="I615" s="192"/>
      <c r="J615" s="192"/>
      <c r="L615" s="189"/>
    </row>
    <row r="616">
      <c r="B616" s="12"/>
      <c r="C616" s="12"/>
      <c r="D616" s="12"/>
      <c r="I616" s="192"/>
      <c r="J616" s="192"/>
      <c r="L616" s="189"/>
    </row>
    <row r="617">
      <c r="B617" s="12"/>
      <c r="C617" s="12"/>
      <c r="D617" s="12"/>
      <c r="I617" s="192"/>
      <c r="J617" s="192"/>
      <c r="L617" s="189"/>
    </row>
    <row r="618">
      <c r="B618" s="12"/>
      <c r="C618" s="12"/>
      <c r="D618" s="12"/>
      <c r="I618" s="192"/>
      <c r="J618" s="192"/>
      <c r="L618" s="189"/>
    </row>
    <row r="619">
      <c r="B619" s="12"/>
      <c r="C619" s="12"/>
      <c r="D619" s="12"/>
      <c r="I619" s="192"/>
      <c r="J619" s="192"/>
      <c r="L619" s="189"/>
    </row>
    <row r="620">
      <c r="B620" s="12"/>
      <c r="C620" s="12"/>
      <c r="D620" s="12"/>
      <c r="I620" s="192"/>
      <c r="J620" s="192"/>
      <c r="L620" s="189"/>
    </row>
    <row r="621">
      <c r="B621" s="12"/>
      <c r="C621" s="12"/>
      <c r="D621" s="12"/>
      <c r="I621" s="192"/>
      <c r="J621" s="192"/>
      <c r="L621" s="189"/>
    </row>
    <row r="622">
      <c r="B622" s="12"/>
      <c r="C622" s="12"/>
      <c r="D622" s="12"/>
      <c r="I622" s="192"/>
      <c r="J622" s="192"/>
      <c r="L622" s="189"/>
    </row>
    <row r="623">
      <c r="B623" s="12"/>
      <c r="C623" s="12"/>
      <c r="D623" s="12"/>
      <c r="I623" s="192"/>
      <c r="J623" s="192"/>
      <c r="L623" s="189"/>
    </row>
    <row r="624">
      <c r="B624" s="12"/>
      <c r="C624" s="12"/>
      <c r="D624" s="12"/>
      <c r="I624" s="192"/>
      <c r="J624" s="192"/>
      <c r="L624" s="189"/>
    </row>
    <row r="625">
      <c r="B625" s="12"/>
      <c r="C625" s="12"/>
      <c r="D625" s="12"/>
      <c r="I625" s="192"/>
      <c r="J625" s="192"/>
      <c r="L625" s="189"/>
    </row>
    <row r="626">
      <c r="B626" s="12"/>
      <c r="C626" s="12"/>
      <c r="D626" s="12"/>
      <c r="I626" s="192"/>
      <c r="J626" s="192"/>
      <c r="L626" s="189"/>
    </row>
    <row r="627">
      <c r="B627" s="12"/>
      <c r="C627" s="12"/>
      <c r="D627" s="12"/>
      <c r="I627" s="192"/>
      <c r="J627" s="192"/>
      <c r="L627" s="189"/>
    </row>
    <row r="628">
      <c r="B628" s="12"/>
      <c r="C628" s="12"/>
      <c r="D628" s="12"/>
      <c r="I628" s="192"/>
      <c r="J628" s="192"/>
      <c r="L628" s="189"/>
    </row>
    <row r="629">
      <c r="B629" s="12"/>
      <c r="C629" s="12"/>
      <c r="D629" s="12"/>
      <c r="I629" s="192"/>
      <c r="J629" s="192"/>
      <c r="L629" s="189"/>
    </row>
    <row r="630">
      <c r="B630" s="12"/>
      <c r="C630" s="12"/>
      <c r="D630" s="12"/>
      <c r="I630" s="192"/>
      <c r="J630" s="192"/>
      <c r="L630" s="189"/>
    </row>
    <row r="631">
      <c r="B631" s="12"/>
      <c r="C631" s="12"/>
      <c r="D631" s="12"/>
      <c r="I631" s="192"/>
      <c r="J631" s="192"/>
      <c r="L631" s="189"/>
    </row>
    <row r="632">
      <c r="B632" s="12"/>
      <c r="C632" s="12"/>
      <c r="D632" s="12"/>
      <c r="I632" s="192"/>
      <c r="J632" s="192"/>
      <c r="L632" s="189"/>
    </row>
    <row r="633">
      <c r="B633" s="12"/>
      <c r="C633" s="12"/>
      <c r="D633" s="12"/>
      <c r="I633" s="192"/>
      <c r="J633" s="192"/>
      <c r="L633" s="189"/>
    </row>
    <row r="634">
      <c r="B634" s="12"/>
      <c r="C634" s="12"/>
      <c r="D634" s="12"/>
      <c r="I634" s="192"/>
      <c r="J634" s="192"/>
      <c r="L634" s="189"/>
    </row>
    <row r="635">
      <c r="B635" s="12"/>
      <c r="C635" s="12"/>
      <c r="D635" s="12"/>
      <c r="I635" s="192"/>
      <c r="J635" s="192"/>
      <c r="L635" s="189"/>
    </row>
    <row r="636">
      <c r="B636" s="12"/>
      <c r="C636" s="12"/>
      <c r="D636" s="12"/>
      <c r="I636" s="192"/>
      <c r="J636" s="192"/>
      <c r="L636" s="189"/>
    </row>
    <row r="637">
      <c r="B637" s="12"/>
      <c r="C637" s="12"/>
      <c r="D637" s="12"/>
      <c r="I637" s="192"/>
      <c r="J637" s="192"/>
      <c r="L637" s="189"/>
    </row>
    <row r="638">
      <c r="B638" s="12"/>
      <c r="C638" s="12"/>
      <c r="D638" s="12"/>
      <c r="I638" s="192"/>
      <c r="J638" s="192"/>
      <c r="L638" s="189"/>
    </row>
    <row r="639">
      <c r="B639" s="12"/>
      <c r="C639" s="12"/>
      <c r="D639" s="12"/>
      <c r="I639" s="192"/>
      <c r="J639" s="192"/>
      <c r="L639" s="189"/>
    </row>
    <row r="640">
      <c r="B640" s="12"/>
      <c r="C640" s="12"/>
      <c r="D640" s="12"/>
      <c r="I640" s="192"/>
      <c r="J640" s="192"/>
      <c r="L640" s="189"/>
    </row>
    <row r="641">
      <c r="B641" s="12"/>
      <c r="C641" s="12"/>
      <c r="D641" s="12"/>
      <c r="I641" s="192"/>
      <c r="J641" s="192"/>
      <c r="L641" s="189"/>
    </row>
    <row r="642">
      <c r="B642" s="12"/>
      <c r="C642" s="12"/>
      <c r="D642" s="12"/>
      <c r="I642" s="192"/>
      <c r="J642" s="192"/>
      <c r="L642" s="189"/>
    </row>
    <row r="643">
      <c r="B643" s="12"/>
      <c r="C643" s="12"/>
      <c r="D643" s="12"/>
      <c r="I643" s="192"/>
      <c r="J643" s="192"/>
      <c r="L643" s="189"/>
    </row>
    <row r="644">
      <c r="B644" s="12"/>
      <c r="C644" s="12"/>
      <c r="D644" s="12"/>
      <c r="I644" s="192"/>
      <c r="J644" s="192"/>
      <c r="L644" s="189"/>
    </row>
    <row r="645">
      <c r="B645" s="12"/>
      <c r="C645" s="12"/>
      <c r="D645" s="12"/>
      <c r="I645" s="192"/>
      <c r="J645" s="192"/>
      <c r="L645" s="189"/>
    </row>
    <row r="646">
      <c r="B646" s="12"/>
      <c r="C646" s="12"/>
      <c r="D646" s="12"/>
      <c r="I646" s="192"/>
      <c r="J646" s="192"/>
      <c r="L646" s="189"/>
    </row>
    <row r="647">
      <c r="B647" s="12"/>
      <c r="C647" s="12"/>
      <c r="D647" s="12"/>
      <c r="I647" s="192"/>
      <c r="J647" s="192"/>
      <c r="L647" s="189"/>
    </row>
    <row r="648">
      <c r="B648" s="12"/>
      <c r="C648" s="12"/>
      <c r="D648" s="12"/>
      <c r="I648" s="192"/>
      <c r="J648" s="192"/>
      <c r="L648" s="189"/>
    </row>
    <row r="649">
      <c r="B649" s="12"/>
      <c r="C649" s="12"/>
      <c r="D649" s="12"/>
      <c r="I649" s="192"/>
      <c r="J649" s="192"/>
      <c r="L649" s="189"/>
    </row>
    <row r="650">
      <c r="B650" s="12"/>
      <c r="C650" s="12"/>
      <c r="D650" s="12"/>
      <c r="I650" s="192"/>
      <c r="J650" s="192"/>
      <c r="L650" s="189"/>
    </row>
    <row r="651">
      <c r="B651" s="12"/>
      <c r="C651" s="12"/>
      <c r="D651" s="12"/>
      <c r="I651" s="192"/>
      <c r="J651" s="192"/>
      <c r="L651" s="189"/>
    </row>
    <row r="652">
      <c r="B652" s="12"/>
      <c r="C652" s="12"/>
      <c r="D652" s="12"/>
      <c r="I652" s="192"/>
      <c r="J652" s="192"/>
      <c r="L652" s="189"/>
    </row>
    <row r="653">
      <c r="B653" s="12"/>
      <c r="C653" s="12"/>
      <c r="D653" s="12"/>
      <c r="I653" s="192"/>
      <c r="J653" s="192"/>
      <c r="L653" s="189"/>
    </row>
    <row r="654">
      <c r="B654" s="12"/>
      <c r="C654" s="12"/>
      <c r="D654" s="12"/>
      <c r="I654" s="192"/>
      <c r="J654" s="192"/>
      <c r="L654" s="189"/>
    </row>
    <row r="655">
      <c r="B655" s="12"/>
      <c r="C655" s="12"/>
      <c r="D655" s="12"/>
      <c r="I655" s="192"/>
      <c r="J655" s="192"/>
      <c r="L655" s="189"/>
    </row>
    <row r="656">
      <c r="B656" s="12"/>
      <c r="C656" s="12"/>
      <c r="D656" s="12"/>
      <c r="I656" s="192"/>
      <c r="J656" s="192"/>
      <c r="L656" s="189"/>
    </row>
    <row r="657">
      <c r="B657" s="12"/>
      <c r="C657" s="12"/>
      <c r="D657" s="12"/>
      <c r="I657" s="192"/>
      <c r="J657" s="192"/>
      <c r="L657" s="189"/>
    </row>
    <row r="658">
      <c r="B658" s="12"/>
      <c r="C658" s="12"/>
      <c r="D658" s="12"/>
      <c r="I658" s="192"/>
      <c r="J658" s="192"/>
      <c r="L658" s="189"/>
    </row>
    <row r="659">
      <c r="B659" s="12"/>
      <c r="C659" s="12"/>
      <c r="D659" s="12"/>
      <c r="I659" s="192"/>
      <c r="J659" s="192"/>
      <c r="L659" s="189"/>
    </row>
    <row r="660">
      <c r="B660" s="12"/>
      <c r="C660" s="12"/>
      <c r="D660" s="12"/>
      <c r="I660" s="192"/>
      <c r="J660" s="192"/>
      <c r="L660" s="189"/>
    </row>
    <row r="661">
      <c r="B661" s="12"/>
      <c r="C661" s="12"/>
      <c r="D661" s="12"/>
      <c r="I661" s="192"/>
      <c r="J661" s="192"/>
      <c r="L661" s="189"/>
    </row>
    <row r="662">
      <c r="B662" s="12"/>
      <c r="C662" s="12"/>
      <c r="D662" s="12"/>
      <c r="I662" s="192"/>
      <c r="J662" s="192"/>
      <c r="L662" s="189"/>
    </row>
    <row r="663">
      <c r="B663" s="12"/>
      <c r="C663" s="12"/>
      <c r="D663" s="12"/>
      <c r="I663" s="192"/>
      <c r="J663" s="192"/>
      <c r="L663" s="189"/>
    </row>
    <row r="664">
      <c r="B664" s="12"/>
      <c r="C664" s="12"/>
      <c r="D664" s="12"/>
      <c r="I664" s="192"/>
      <c r="J664" s="192"/>
      <c r="L664" s="189"/>
    </row>
    <row r="665">
      <c r="B665" s="12"/>
      <c r="C665" s="12"/>
      <c r="D665" s="12"/>
      <c r="I665" s="192"/>
      <c r="J665" s="192"/>
      <c r="L665" s="189"/>
    </row>
    <row r="666">
      <c r="B666" s="12"/>
      <c r="C666" s="12"/>
      <c r="D666" s="12"/>
      <c r="I666" s="192"/>
      <c r="J666" s="192"/>
      <c r="L666" s="189"/>
    </row>
    <row r="667">
      <c r="B667" s="12"/>
      <c r="C667" s="12"/>
      <c r="D667" s="12"/>
      <c r="I667" s="192"/>
      <c r="J667" s="192"/>
      <c r="L667" s="189"/>
    </row>
    <row r="668">
      <c r="B668" s="12"/>
      <c r="C668" s="12"/>
      <c r="D668" s="12"/>
      <c r="I668" s="192"/>
      <c r="J668" s="192"/>
      <c r="L668" s="189"/>
    </row>
    <row r="669">
      <c r="B669" s="12"/>
      <c r="C669" s="12"/>
      <c r="D669" s="12"/>
      <c r="I669" s="192"/>
      <c r="J669" s="192"/>
      <c r="L669" s="189"/>
    </row>
    <row r="670">
      <c r="B670" s="12"/>
      <c r="C670" s="12"/>
      <c r="D670" s="12"/>
      <c r="I670" s="192"/>
      <c r="J670" s="192"/>
      <c r="L670" s="189"/>
    </row>
    <row r="671">
      <c r="B671" s="12"/>
      <c r="C671" s="12"/>
      <c r="D671" s="12"/>
      <c r="I671" s="192"/>
      <c r="J671" s="192"/>
      <c r="L671" s="189"/>
    </row>
    <row r="672">
      <c r="B672" s="12"/>
      <c r="C672" s="12"/>
      <c r="D672" s="12"/>
      <c r="I672" s="192"/>
      <c r="J672" s="192"/>
      <c r="L672" s="189"/>
    </row>
    <row r="673">
      <c r="B673" s="12"/>
      <c r="C673" s="12"/>
      <c r="D673" s="12"/>
      <c r="I673" s="192"/>
      <c r="J673" s="192"/>
      <c r="L673" s="189"/>
    </row>
    <row r="674">
      <c r="B674" s="12"/>
      <c r="C674" s="12"/>
      <c r="D674" s="12"/>
      <c r="I674" s="192"/>
      <c r="J674" s="192"/>
      <c r="L674" s="189"/>
    </row>
    <row r="675">
      <c r="B675" s="12"/>
      <c r="C675" s="12"/>
      <c r="D675" s="12"/>
      <c r="I675" s="192"/>
      <c r="J675" s="192"/>
      <c r="L675" s="189"/>
    </row>
    <row r="676">
      <c r="B676" s="12"/>
      <c r="C676" s="12"/>
      <c r="D676" s="12"/>
      <c r="I676" s="192"/>
      <c r="J676" s="192"/>
      <c r="L676" s="189"/>
    </row>
    <row r="677">
      <c r="B677" s="12"/>
      <c r="C677" s="12"/>
      <c r="D677" s="12"/>
      <c r="I677" s="192"/>
      <c r="J677" s="192"/>
      <c r="L677" s="189"/>
    </row>
    <row r="678">
      <c r="B678" s="12"/>
      <c r="C678" s="12"/>
      <c r="D678" s="12"/>
      <c r="I678" s="192"/>
      <c r="J678" s="192"/>
      <c r="L678" s="189"/>
    </row>
    <row r="679">
      <c r="B679" s="12"/>
      <c r="C679" s="12"/>
      <c r="D679" s="12"/>
      <c r="I679" s="192"/>
      <c r="J679" s="192"/>
      <c r="L679" s="189"/>
    </row>
    <row r="680">
      <c r="B680" s="12"/>
      <c r="C680" s="12"/>
      <c r="D680" s="12"/>
      <c r="I680" s="192"/>
      <c r="J680" s="192"/>
      <c r="L680" s="189"/>
    </row>
    <row r="681">
      <c r="B681" s="12"/>
      <c r="C681" s="12"/>
      <c r="D681" s="12"/>
      <c r="I681" s="192"/>
      <c r="J681" s="192"/>
      <c r="L681" s="189"/>
    </row>
    <row r="682">
      <c r="B682" s="12"/>
      <c r="C682" s="12"/>
      <c r="D682" s="12"/>
      <c r="I682" s="192"/>
      <c r="J682" s="192"/>
      <c r="L682" s="189"/>
    </row>
    <row r="683">
      <c r="B683" s="12"/>
      <c r="C683" s="12"/>
      <c r="D683" s="12"/>
      <c r="I683" s="192"/>
      <c r="J683" s="192"/>
      <c r="L683" s="189"/>
    </row>
    <row r="684">
      <c r="B684" s="12"/>
      <c r="C684" s="12"/>
      <c r="D684" s="12"/>
      <c r="I684" s="192"/>
      <c r="J684" s="192"/>
      <c r="L684" s="189"/>
    </row>
    <row r="685">
      <c r="B685" s="12"/>
      <c r="C685" s="12"/>
      <c r="D685" s="12"/>
      <c r="I685" s="192"/>
      <c r="J685" s="192"/>
      <c r="L685" s="189"/>
    </row>
    <row r="686">
      <c r="B686" s="12"/>
      <c r="C686" s="12"/>
      <c r="D686" s="12"/>
      <c r="I686" s="192"/>
      <c r="J686" s="192"/>
      <c r="L686" s="189"/>
    </row>
    <row r="687">
      <c r="B687" s="12"/>
      <c r="C687" s="12"/>
      <c r="D687" s="12"/>
      <c r="I687" s="192"/>
      <c r="J687" s="192"/>
      <c r="L687" s="189"/>
    </row>
    <row r="688">
      <c r="B688" s="12"/>
      <c r="C688" s="12"/>
      <c r="D688" s="12"/>
      <c r="I688" s="192"/>
      <c r="J688" s="192"/>
      <c r="L688" s="189"/>
    </row>
    <row r="689">
      <c r="B689" s="12"/>
      <c r="C689" s="12"/>
      <c r="D689" s="12"/>
      <c r="I689" s="192"/>
      <c r="J689" s="192"/>
      <c r="L689" s="189"/>
    </row>
    <row r="690">
      <c r="B690" s="12"/>
      <c r="C690" s="12"/>
      <c r="D690" s="12"/>
      <c r="I690" s="192"/>
      <c r="J690" s="192"/>
      <c r="L690" s="189"/>
    </row>
    <row r="691">
      <c r="B691" s="12"/>
      <c r="C691" s="12"/>
      <c r="D691" s="12"/>
      <c r="I691" s="192"/>
      <c r="J691" s="192"/>
      <c r="L691" s="189"/>
    </row>
    <row r="692">
      <c r="B692" s="12"/>
      <c r="C692" s="12"/>
      <c r="D692" s="12"/>
      <c r="I692" s="192"/>
      <c r="J692" s="192"/>
      <c r="L692" s="189"/>
    </row>
    <row r="693">
      <c r="B693" s="12"/>
      <c r="C693" s="12"/>
      <c r="D693" s="12"/>
      <c r="I693" s="192"/>
      <c r="J693" s="192"/>
      <c r="L693" s="189"/>
    </row>
    <row r="694">
      <c r="B694" s="12"/>
      <c r="C694" s="12"/>
      <c r="D694" s="12"/>
      <c r="I694" s="192"/>
      <c r="J694" s="192"/>
      <c r="L694" s="189"/>
    </row>
    <row r="695">
      <c r="B695" s="12"/>
      <c r="C695" s="12"/>
      <c r="D695" s="12"/>
      <c r="I695" s="192"/>
      <c r="J695" s="192"/>
      <c r="L695" s="189"/>
    </row>
    <row r="696">
      <c r="B696" s="12"/>
      <c r="C696" s="12"/>
      <c r="D696" s="12"/>
      <c r="I696" s="192"/>
      <c r="J696" s="192"/>
      <c r="L696" s="189"/>
    </row>
    <row r="697">
      <c r="B697" s="12"/>
      <c r="C697" s="12"/>
      <c r="D697" s="12"/>
      <c r="I697" s="192"/>
      <c r="J697" s="192"/>
      <c r="L697" s="189"/>
    </row>
    <row r="698">
      <c r="B698" s="12"/>
      <c r="C698" s="12"/>
      <c r="D698" s="12"/>
      <c r="I698" s="192"/>
      <c r="J698" s="192"/>
      <c r="L698" s="189"/>
    </row>
    <row r="699">
      <c r="B699" s="12"/>
      <c r="C699" s="12"/>
      <c r="D699" s="12"/>
      <c r="I699" s="192"/>
      <c r="J699" s="192"/>
      <c r="L699" s="189"/>
    </row>
    <row r="700">
      <c r="B700" s="12"/>
      <c r="C700" s="12"/>
      <c r="D700" s="12"/>
      <c r="I700" s="192"/>
      <c r="J700" s="192"/>
      <c r="L700" s="189"/>
    </row>
    <row r="701">
      <c r="B701" s="12"/>
      <c r="C701" s="12"/>
      <c r="D701" s="12"/>
      <c r="I701" s="192"/>
      <c r="J701" s="192"/>
      <c r="L701" s="189"/>
    </row>
    <row r="702">
      <c r="B702" s="12"/>
      <c r="C702" s="12"/>
      <c r="D702" s="12"/>
      <c r="I702" s="192"/>
      <c r="J702" s="192"/>
      <c r="L702" s="189"/>
    </row>
    <row r="703">
      <c r="B703" s="12"/>
      <c r="C703" s="12"/>
      <c r="D703" s="12"/>
      <c r="I703" s="192"/>
      <c r="J703" s="192"/>
      <c r="L703" s="189"/>
    </row>
    <row r="704">
      <c r="B704" s="12"/>
      <c r="C704" s="12"/>
      <c r="D704" s="12"/>
      <c r="I704" s="192"/>
      <c r="J704" s="192"/>
      <c r="L704" s="189"/>
    </row>
    <row r="705">
      <c r="B705" s="12"/>
      <c r="C705" s="12"/>
      <c r="D705" s="12"/>
      <c r="I705" s="192"/>
      <c r="J705" s="192"/>
      <c r="L705" s="189"/>
    </row>
    <row r="706">
      <c r="B706" s="12"/>
      <c r="C706" s="12"/>
      <c r="D706" s="12"/>
      <c r="I706" s="192"/>
      <c r="J706" s="192"/>
      <c r="L706" s="189"/>
    </row>
    <row r="707">
      <c r="B707" s="12"/>
      <c r="C707" s="12"/>
      <c r="D707" s="12"/>
      <c r="I707" s="192"/>
      <c r="J707" s="192"/>
      <c r="L707" s="189"/>
    </row>
    <row r="708">
      <c r="B708" s="12"/>
      <c r="C708" s="12"/>
      <c r="D708" s="12"/>
      <c r="I708" s="192"/>
      <c r="J708" s="192"/>
      <c r="L708" s="189"/>
    </row>
    <row r="709">
      <c r="B709" s="12"/>
      <c r="C709" s="12"/>
      <c r="D709" s="12"/>
      <c r="I709" s="192"/>
      <c r="J709" s="192"/>
      <c r="L709" s="189"/>
    </row>
    <row r="710">
      <c r="B710" s="12"/>
      <c r="C710" s="12"/>
      <c r="D710" s="12"/>
      <c r="I710" s="192"/>
      <c r="J710" s="192"/>
      <c r="L710" s="189"/>
    </row>
    <row r="711">
      <c r="B711" s="12"/>
      <c r="C711" s="12"/>
      <c r="D711" s="12"/>
      <c r="I711" s="192"/>
      <c r="J711" s="192"/>
      <c r="L711" s="189"/>
    </row>
    <row r="712">
      <c r="B712" s="12"/>
      <c r="C712" s="12"/>
      <c r="D712" s="12"/>
      <c r="I712" s="192"/>
      <c r="J712" s="192"/>
      <c r="L712" s="189"/>
    </row>
    <row r="713">
      <c r="B713" s="12"/>
      <c r="C713" s="12"/>
      <c r="D713" s="12"/>
      <c r="I713" s="192"/>
      <c r="J713" s="192"/>
      <c r="L713" s="189"/>
    </row>
    <row r="714">
      <c r="B714" s="12"/>
      <c r="C714" s="12"/>
      <c r="D714" s="12"/>
      <c r="I714" s="192"/>
      <c r="J714" s="192"/>
      <c r="L714" s="189"/>
    </row>
    <row r="715">
      <c r="B715" s="12"/>
      <c r="C715" s="12"/>
      <c r="D715" s="12"/>
      <c r="I715" s="192"/>
      <c r="J715" s="192"/>
      <c r="L715" s="189"/>
    </row>
    <row r="716">
      <c r="B716" s="12"/>
      <c r="C716" s="12"/>
      <c r="D716" s="12"/>
      <c r="I716" s="192"/>
      <c r="J716" s="192"/>
      <c r="L716" s="189"/>
    </row>
    <row r="717">
      <c r="B717" s="12"/>
      <c r="C717" s="12"/>
      <c r="D717" s="12"/>
      <c r="I717" s="192"/>
      <c r="J717" s="192"/>
      <c r="L717" s="189"/>
    </row>
    <row r="718">
      <c r="B718" s="12"/>
      <c r="C718" s="12"/>
      <c r="D718" s="12"/>
      <c r="I718" s="192"/>
      <c r="J718" s="192"/>
      <c r="L718" s="189"/>
    </row>
    <row r="719">
      <c r="B719" s="12"/>
      <c r="C719" s="12"/>
      <c r="D719" s="12"/>
      <c r="I719" s="192"/>
      <c r="J719" s="192"/>
      <c r="L719" s="189"/>
    </row>
    <row r="720">
      <c r="B720" s="12"/>
      <c r="C720" s="12"/>
      <c r="D720" s="12"/>
      <c r="I720" s="192"/>
      <c r="J720" s="192"/>
      <c r="L720" s="189"/>
    </row>
    <row r="721">
      <c r="B721" s="12"/>
      <c r="C721" s="12"/>
      <c r="D721" s="12"/>
      <c r="I721" s="192"/>
      <c r="J721" s="192"/>
      <c r="L721" s="189"/>
    </row>
    <row r="722">
      <c r="B722" s="12"/>
      <c r="C722" s="12"/>
      <c r="D722" s="12"/>
      <c r="I722" s="192"/>
      <c r="J722" s="192"/>
      <c r="L722" s="189"/>
    </row>
    <row r="723">
      <c r="B723" s="12"/>
      <c r="C723" s="12"/>
      <c r="D723" s="12"/>
      <c r="I723" s="192"/>
      <c r="J723" s="192"/>
      <c r="L723" s="189"/>
    </row>
    <row r="724">
      <c r="B724" s="12"/>
      <c r="C724" s="12"/>
      <c r="D724" s="12"/>
      <c r="I724" s="192"/>
      <c r="J724" s="192"/>
      <c r="L724" s="189"/>
    </row>
    <row r="725">
      <c r="B725" s="12"/>
      <c r="C725" s="12"/>
      <c r="D725" s="12"/>
      <c r="I725" s="192"/>
      <c r="J725" s="192"/>
      <c r="L725" s="189"/>
    </row>
    <row r="726">
      <c r="B726" s="12"/>
      <c r="C726" s="12"/>
      <c r="D726" s="12"/>
      <c r="I726" s="192"/>
      <c r="J726" s="192"/>
      <c r="L726" s="189"/>
    </row>
    <row r="727">
      <c r="B727" s="12"/>
      <c r="C727" s="12"/>
      <c r="D727" s="12"/>
      <c r="I727" s="192"/>
      <c r="J727" s="192"/>
      <c r="L727" s="189"/>
    </row>
    <row r="728">
      <c r="B728" s="12"/>
      <c r="C728" s="12"/>
      <c r="D728" s="12"/>
      <c r="I728" s="192"/>
      <c r="J728" s="192"/>
      <c r="L728" s="189"/>
    </row>
    <row r="729">
      <c r="B729" s="12"/>
      <c r="C729" s="12"/>
      <c r="D729" s="12"/>
      <c r="I729" s="192"/>
      <c r="J729" s="192"/>
      <c r="L729" s="189"/>
    </row>
    <row r="730">
      <c r="B730" s="12"/>
      <c r="C730" s="12"/>
      <c r="D730" s="12"/>
      <c r="I730" s="192"/>
      <c r="J730" s="192"/>
      <c r="L730" s="189"/>
    </row>
    <row r="731">
      <c r="B731" s="12"/>
      <c r="C731" s="12"/>
      <c r="D731" s="12"/>
      <c r="I731" s="192"/>
      <c r="J731" s="192"/>
      <c r="L731" s="189"/>
    </row>
    <row r="732">
      <c r="B732" s="12"/>
      <c r="C732" s="12"/>
      <c r="D732" s="12"/>
      <c r="I732" s="192"/>
      <c r="J732" s="192"/>
      <c r="L732" s="189"/>
    </row>
    <row r="733">
      <c r="B733" s="12"/>
      <c r="C733" s="12"/>
      <c r="D733" s="12"/>
      <c r="I733" s="192"/>
      <c r="J733" s="192"/>
      <c r="L733" s="189"/>
    </row>
    <row r="734">
      <c r="B734" s="12"/>
      <c r="C734" s="12"/>
      <c r="D734" s="12"/>
      <c r="I734" s="192"/>
      <c r="J734" s="192"/>
      <c r="L734" s="189"/>
    </row>
    <row r="735">
      <c r="B735" s="12"/>
      <c r="C735" s="12"/>
      <c r="D735" s="12"/>
      <c r="I735" s="192"/>
      <c r="J735" s="192"/>
      <c r="L735" s="189"/>
    </row>
    <row r="736">
      <c r="B736" s="12"/>
      <c r="C736" s="12"/>
      <c r="D736" s="12"/>
      <c r="I736" s="192"/>
      <c r="J736" s="192"/>
      <c r="L736" s="189"/>
    </row>
    <row r="737">
      <c r="B737" s="12"/>
      <c r="C737" s="12"/>
      <c r="D737" s="12"/>
      <c r="I737" s="192"/>
      <c r="J737" s="192"/>
      <c r="L737" s="189"/>
    </row>
    <row r="738">
      <c r="B738" s="12"/>
      <c r="C738" s="12"/>
      <c r="D738" s="12"/>
      <c r="I738" s="192"/>
      <c r="J738" s="192"/>
      <c r="L738" s="189"/>
    </row>
    <row r="739">
      <c r="B739" s="12"/>
      <c r="C739" s="12"/>
      <c r="D739" s="12"/>
      <c r="I739" s="192"/>
      <c r="J739" s="192"/>
      <c r="L739" s="189"/>
    </row>
    <row r="740">
      <c r="B740" s="12"/>
      <c r="C740" s="12"/>
      <c r="D740" s="12"/>
      <c r="I740" s="192"/>
      <c r="J740" s="192"/>
      <c r="L740" s="189"/>
    </row>
    <row r="741">
      <c r="B741" s="12"/>
      <c r="C741" s="12"/>
      <c r="D741" s="12"/>
      <c r="I741" s="192"/>
      <c r="J741" s="192"/>
      <c r="L741" s="189"/>
    </row>
    <row r="742">
      <c r="B742" s="12"/>
      <c r="C742" s="12"/>
      <c r="D742" s="12"/>
      <c r="I742" s="192"/>
      <c r="J742" s="192"/>
      <c r="L742" s="189"/>
    </row>
    <row r="743">
      <c r="B743" s="12"/>
      <c r="C743" s="12"/>
      <c r="D743" s="12"/>
      <c r="I743" s="192"/>
      <c r="J743" s="192"/>
      <c r="L743" s="189"/>
    </row>
    <row r="744">
      <c r="B744" s="12"/>
      <c r="C744" s="12"/>
      <c r="D744" s="12"/>
      <c r="I744" s="192"/>
      <c r="J744" s="192"/>
      <c r="L744" s="189"/>
    </row>
    <row r="745">
      <c r="B745" s="12"/>
      <c r="C745" s="12"/>
      <c r="D745" s="12"/>
      <c r="I745" s="192"/>
      <c r="J745" s="192"/>
      <c r="L745" s="189"/>
    </row>
    <row r="746">
      <c r="B746" s="12"/>
      <c r="C746" s="12"/>
      <c r="D746" s="12"/>
      <c r="I746" s="192"/>
      <c r="J746" s="192"/>
      <c r="L746" s="189"/>
    </row>
    <row r="747">
      <c r="B747" s="12"/>
      <c r="C747" s="12"/>
      <c r="D747" s="12"/>
      <c r="I747" s="192"/>
      <c r="J747" s="192"/>
      <c r="L747" s="189"/>
    </row>
    <row r="748">
      <c r="B748" s="12"/>
      <c r="C748" s="12"/>
      <c r="D748" s="12"/>
      <c r="I748" s="192"/>
      <c r="J748" s="192"/>
      <c r="L748" s="189"/>
    </row>
    <row r="749">
      <c r="B749" s="12"/>
      <c r="C749" s="12"/>
      <c r="D749" s="12"/>
      <c r="I749" s="192"/>
      <c r="J749" s="192"/>
      <c r="L749" s="189"/>
    </row>
    <row r="750">
      <c r="B750" s="12"/>
      <c r="C750" s="12"/>
      <c r="D750" s="12"/>
      <c r="I750" s="192"/>
      <c r="J750" s="192"/>
      <c r="L750" s="189"/>
    </row>
    <row r="751">
      <c r="B751" s="12"/>
      <c r="C751" s="12"/>
      <c r="D751" s="12"/>
      <c r="I751" s="192"/>
      <c r="J751" s="192"/>
      <c r="L751" s="189"/>
    </row>
    <row r="752">
      <c r="B752" s="12"/>
      <c r="C752" s="12"/>
      <c r="D752" s="12"/>
      <c r="I752" s="192"/>
      <c r="J752" s="192"/>
      <c r="L752" s="189"/>
    </row>
    <row r="753">
      <c r="B753" s="12"/>
      <c r="C753" s="12"/>
      <c r="D753" s="12"/>
      <c r="I753" s="192"/>
      <c r="J753" s="192"/>
      <c r="L753" s="189"/>
    </row>
    <row r="754">
      <c r="B754" s="12"/>
      <c r="C754" s="12"/>
      <c r="D754" s="12"/>
      <c r="I754" s="192"/>
      <c r="J754" s="192"/>
      <c r="L754" s="189"/>
    </row>
    <row r="755">
      <c r="B755" s="12"/>
      <c r="C755" s="12"/>
      <c r="D755" s="12"/>
      <c r="I755" s="192"/>
      <c r="J755" s="192"/>
      <c r="L755" s="189"/>
    </row>
    <row r="756">
      <c r="B756" s="12"/>
      <c r="C756" s="12"/>
      <c r="D756" s="12"/>
      <c r="I756" s="192"/>
      <c r="J756" s="192"/>
      <c r="L756" s="189"/>
    </row>
    <row r="757">
      <c r="B757" s="12"/>
      <c r="C757" s="12"/>
      <c r="D757" s="12"/>
      <c r="I757" s="192"/>
      <c r="J757" s="192"/>
      <c r="L757" s="189"/>
    </row>
    <row r="758">
      <c r="B758" s="12"/>
      <c r="C758" s="12"/>
      <c r="D758" s="12"/>
      <c r="I758" s="192"/>
      <c r="J758" s="192"/>
      <c r="L758" s="189"/>
    </row>
    <row r="759">
      <c r="B759" s="12"/>
      <c r="C759" s="12"/>
      <c r="D759" s="12"/>
      <c r="I759" s="192"/>
      <c r="J759" s="192"/>
      <c r="L759" s="189"/>
    </row>
    <row r="760">
      <c r="B760" s="12"/>
      <c r="C760" s="12"/>
      <c r="D760" s="12"/>
      <c r="I760" s="192"/>
      <c r="J760" s="192"/>
      <c r="L760" s="189"/>
    </row>
    <row r="761">
      <c r="B761" s="12"/>
      <c r="C761" s="12"/>
      <c r="D761" s="12"/>
      <c r="I761" s="192"/>
      <c r="J761" s="192"/>
      <c r="L761" s="189"/>
    </row>
    <row r="762">
      <c r="B762" s="12"/>
      <c r="C762" s="12"/>
      <c r="D762" s="12"/>
      <c r="I762" s="192"/>
      <c r="J762" s="192"/>
      <c r="L762" s="189"/>
    </row>
    <row r="763">
      <c r="B763" s="12"/>
      <c r="C763" s="12"/>
      <c r="D763" s="12"/>
      <c r="I763" s="192"/>
      <c r="J763" s="192"/>
      <c r="L763" s="189"/>
    </row>
    <row r="764">
      <c r="B764" s="12"/>
      <c r="C764" s="12"/>
      <c r="D764" s="12"/>
      <c r="I764" s="192"/>
      <c r="J764" s="192"/>
      <c r="L764" s="189"/>
    </row>
    <row r="765">
      <c r="B765" s="12"/>
      <c r="C765" s="12"/>
      <c r="D765" s="12"/>
      <c r="I765" s="192"/>
      <c r="J765" s="192"/>
      <c r="L765" s="189"/>
    </row>
    <row r="766">
      <c r="B766" s="12"/>
      <c r="C766" s="12"/>
      <c r="D766" s="12"/>
      <c r="I766" s="192"/>
      <c r="J766" s="192"/>
      <c r="L766" s="189"/>
    </row>
    <row r="767">
      <c r="B767" s="12"/>
      <c r="C767" s="12"/>
      <c r="D767" s="12"/>
      <c r="I767" s="192"/>
      <c r="J767" s="192"/>
      <c r="L767" s="189"/>
    </row>
    <row r="768">
      <c r="B768" s="12"/>
      <c r="C768" s="12"/>
      <c r="D768" s="12"/>
      <c r="I768" s="192"/>
      <c r="J768" s="192"/>
      <c r="L768" s="189"/>
    </row>
    <row r="769">
      <c r="B769" s="12"/>
      <c r="C769" s="12"/>
      <c r="D769" s="12"/>
      <c r="I769" s="192"/>
      <c r="J769" s="192"/>
      <c r="L769" s="189"/>
    </row>
    <row r="770">
      <c r="B770" s="12"/>
      <c r="C770" s="12"/>
      <c r="D770" s="12"/>
      <c r="I770" s="192"/>
      <c r="J770" s="192"/>
      <c r="L770" s="189"/>
    </row>
    <row r="771">
      <c r="B771" s="12"/>
      <c r="C771" s="12"/>
      <c r="D771" s="12"/>
      <c r="I771" s="192"/>
      <c r="J771" s="192"/>
      <c r="L771" s="189"/>
    </row>
    <row r="772">
      <c r="B772" s="12"/>
      <c r="C772" s="12"/>
      <c r="D772" s="12"/>
      <c r="I772" s="192"/>
      <c r="J772" s="192"/>
      <c r="L772" s="189"/>
    </row>
    <row r="773">
      <c r="B773" s="12"/>
      <c r="C773" s="12"/>
      <c r="D773" s="12"/>
      <c r="I773" s="192"/>
      <c r="J773" s="192"/>
      <c r="L773" s="189"/>
    </row>
    <row r="774">
      <c r="B774" s="12"/>
      <c r="C774" s="12"/>
      <c r="D774" s="12"/>
      <c r="I774" s="192"/>
      <c r="J774" s="192"/>
      <c r="L774" s="189"/>
    </row>
    <row r="775">
      <c r="B775" s="12"/>
      <c r="C775" s="12"/>
      <c r="D775" s="12"/>
      <c r="I775" s="192"/>
      <c r="J775" s="192"/>
      <c r="L775" s="189"/>
    </row>
    <row r="776">
      <c r="B776" s="12"/>
      <c r="C776" s="12"/>
      <c r="D776" s="12"/>
      <c r="I776" s="192"/>
      <c r="J776" s="192"/>
      <c r="L776" s="189"/>
    </row>
    <row r="777">
      <c r="B777" s="12"/>
      <c r="C777" s="12"/>
      <c r="D777" s="12"/>
      <c r="I777" s="192"/>
      <c r="J777" s="192"/>
      <c r="L777" s="189"/>
    </row>
    <row r="778">
      <c r="B778" s="12"/>
      <c r="C778" s="12"/>
      <c r="D778" s="12"/>
      <c r="I778" s="192"/>
      <c r="J778" s="192"/>
      <c r="L778" s="189"/>
    </row>
    <row r="779">
      <c r="B779" s="12"/>
      <c r="C779" s="12"/>
      <c r="D779" s="12"/>
      <c r="I779" s="192"/>
      <c r="J779" s="192"/>
      <c r="L779" s="189"/>
    </row>
    <row r="780">
      <c r="B780" s="12"/>
      <c r="C780" s="12"/>
      <c r="D780" s="12"/>
      <c r="I780" s="192"/>
      <c r="J780" s="192"/>
      <c r="L780" s="189"/>
    </row>
    <row r="781">
      <c r="B781" s="12"/>
      <c r="C781" s="12"/>
      <c r="D781" s="12"/>
      <c r="I781" s="192"/>
      <c r="J781" s="192"/>
      <c r="L781" s="189"/>
    </row>
    <row r="782">
      <c r="B782" s="12"/>
      <c r="C782" s="12"/>
      <c r="D782" s="12"/>
      <c r="I782" s="192"/>
      <c r="J782" s="192"/>
      <c r="L782" s="189"/>
    </row>
    <row r="783">
      <c r="B783" s="12"/>
      <c r="C783" s="12"/>
      <c r="D783" s="12"/>
      <c r="I783" s="192"/>
      <c r="J783" s="192"/>
      <c r="L783" s="189"/>
    </row>
    <row r="784">
      <c r="B784" s="12"/>
      <c r="C784" s="12"/>
      <c r="D784" s="12"/>
      <c r="I784" s="192"/>
      <c r="J784" s="192"/>
      <c r="L784" s="189"/>
    </row>
    <row r="785">
      <c r="B785" s="12"/>
      <c r="C785" s="12"/>
      <c r="D785" s="12"/>
      <c r="I785" s="192"/>
      <c r="J785" s="192"/>
      <c r="L785" s="189"/>
    </row>
    <row r="786">
      <c r="B786" s="12"/>
      <c r="C786" s="12"/>
      <c r="D786" s="12"/>
      <c r="I786" s="192"/>
      <c r="J786" s="192"/>
      <c r="L786" s="189"/>
    </row>
    <row r="787">
      <c r="B787" s="12"/>
      <c r="C787" s="12"/>
      <c r="D787" s="12"/>
      <c r="I787" s="192"/>
      <c r="J787" s="192"/>
      <c r="L787" s="189"/>
    </row>
    <row r="788">
      <c r="B788" s="12"/>
      <c r="C788" s="12"/>
      <c r="D788" s="12"/>
      <c r="I788" s="192"/>
      <c r="J788" s="192"/>
      <c r="L788" s="189"/>
    </row>
    <row r="789">
      <c r="B789" s="12"/>
      <c r="C789" s="12"/>
      <c r="D789" s="12"/>
      <c r="I789" s="192"/>
      <c r="J789" s="192"/>
      <c r="L789" s="189"/>
    </row>
    <row r="790">
      <c r="B790" s="12"/>
      <c r="C790" s="12"/>
      <c r="D790" s="12"/>
      <c r="I790" s="192"/>
      <c r="J790" s="192"/>
      <c r="L790" s="189"/>
    </row>
    <row r="791">
      <c r="B791" s="12"/>
      <c r="C791" s="12"/>
      <c r="D791" s="12"/>
      <c r="I791" s="192"/>
      <c r="J791" s="192"/>
      <c r="L791" s="189"/>
    </row>
    <row r="792">
      <c r="B792" s="12"/>
      <c r="C792" s="12"/>
      <c r="D792" s="12"/>
      <c r="I792" s="192"/>
      <c r="J792" s="192"/>
      <c r="L792" s="189"/>
    </row>
    <row r="793">
      <c r="B793" s="12"/>
      <c r="C793" s="12"/>
      <c r="D793" s="12"/>
      <c r="I793" s="192"/>
      <c r="J793" s="192"/>
      <c r="L793" s="189"/>
    </row>
    <row r="794">
      <c r="B794" s="12"/>
      <c r="C794" s="12"/>
      <c r="D794" s="12"/>
      <c r="I794" s="192"/>
      <c r="J794" s="192"/>
      <c r="L794" s="189"/>
    </row>
    <row r="795">
      <c r="B795" s="12"/>
      <c r="C795" s="12"/>
      <c r="D795" s="12"/>
      <c r="I795" s="192"/>
      <c r="J795" s="192"/>
      <c r="L795" s="189"/>
    </row>
    <row r="796">
      <c r="B796" s="12"/>
      <c r="C796" s="12"/>
      <c r="D796" s="12"/>
      <c r="I796" s="192"/>
      <c r="J796" s="192"/>
      <c r="L796" s="189"/>
    </row>
    <row r="797">
      <c r="B797" s="12"/>
      <c r="C797" s="12"/>
      <c r="D797" s="12"/>
      <c r="I797" s="192"/>
      <c r="J797" s="192"/>
      <c r="L797" s="189"/>
    </row>
    <row r="798">
      <c r="B798" s="12"/>
      <c r="C798" s="12"/>
      <c r="D798" s="12"/>
      <c r="I798" s="192"/>
      <c r="J798" s="192"/>
      <c r="L798" s="189"/>
    </row>
    <row r="799">
      <c r="B799" s="12"/>
      <c r="C799" s="12"/>
      <c r="D799" s="12"/>
      <c r="I799" s="192"/>
      <c r="J799" s="192"/>
      <c r="L799" s="189"/>
    </row>
    <row r="800">
      <c r="B800" s="12"/>
      <c r="C800" s="12"/>
      <c r="D800" s="12"/>
      <c r="I800" s="192"/>
      <c r="J800" s="192"/>
      <c r="L800" s="189"/>
    </row>
    <row r="801">
      <c r="B801" s="12"/>
      <c r="C801" s="12"/>
      <c r="D801" s="12"/>
      <c r="I801" s="192"/>
      <c r="J801" s="192"/>
      <c r="L801" s="189"/>
    </row>
    <row r="802">
      <c r="B802" s="12"/>
      <c r="C802" s="12"/>
      <c r="D802" s="12"/>
      <c r="I802" s="192"/>
      <c r="J802" s="192"/>
      <c r="L802" s="189"/>
    </row>
    <row r="803">
      <c r="B803" s="12"/>
      <c r="C803" s="12"/>
      <c r="D803" s="12"/>
      <c r="I803" s="192"/>
      <c r="J803" s="192"/>
      <c r="L803" s="189"/>
    </row>
    <row r="804">
      <c r="B804" s="12"/>
      <c r="C804" s="12"/>
      <c r="D804" s="12"/>
      <c r="I804" s="192"/>
      <c r="J804" s="192"/>
      <c r="L804" s="189"/>
    </row>
    <row r="805">
      <c r="B805" s="12"/>
      <c r="C805" s="12"/>
      <c r="D805" s="12"/>
      <c r="I805" s="192"/>
      <c r="J805" s="192"/>
      <c r="L805" s="189"/>
    </row>
    <row r="806">
      <c r="B806" s="12"/>
      <c r="C806" s="12"/>
      <c r="D806" s="12"/>
      <c r="I806" s="192"/>
      <c r="J806" s="192"/>
      <c r="L806" s="189"/>
    </row>
    <row r="807">
      <c r="B807" s="12"/>
      <c r="C807" s="12"/>
      <c r="D807" s="12"/>
      <c r="I807" s="192"/>
      <c r="J807" s="192"/>
      <c r="L807" s="189"/>
    </row>
    <row r="808">
      <c r="B808" s="12"/>
      <c r="C808" s="12"/>
      <c r="D808" s="12"/>
      <c r="I808" s="192"/>
      <c r="J808" s="192"/>
      <c r="L808" s="189"/>
    </row>
    <row r="809">
      <c r="B809" s="12"/>
      <c r="C809" s="12"/>
      <c r="D809" s="12"/>
      <c r="I809" s="192"/>
      <c r="J809" s="192"/>
      <c r="L809" s="189"/>
    </row>
    <row r="810">
      <c r="B810" s="12"/>
      <c r="C810" s="12"/>
      <c r="D810" s="12"/>
      <c r="I810" s="192"/>
      <c r="J810" s="192"/>
      <c r="L810" s="189"/>
    </row>
    <row r="811">
      <c r="B811" s="12"/>
      <c r="C811" s="12"/>
      <c r="D811" s="12"/>
      <c r="I811" s="192"/>
      <c r="J811" s="192"/>
      <c r="L811" s="189"/>
    </row>
    <row r="812">
      <c r="B812" s="12"/>
      <c r="C812" s="12"/>
      <c r="D812" s="12"/>
      <c r="I812" s="192"/>
      <c r="J812" s="192"/>
      <c r="L812" s="189"/>
    </row>
    <row r="813">
      <c r="B813" s="12"/>
      <c r="C813" s="12"/>
      <c r="D813" s="12"/>
      <c r="I813" s="192"/>
      <c r="J813" s="192"/>
      <c r="L813" s="189"/>
    </row>
    <row r="814">
      <c r="B814" s="12"/>
      <c r="C814" s="12"/>
      <c r="D814" s="12"/>
      <c r="I814" s="192"/>
      <c r="J814" s="192"/>
      <c r="L814" s="189"/>
    </row>
    <row r="815">
      <c r="B815" s="12"/>
      <c r="C815" s="12"/>
      <c r="D815" s="12"/>
      <c r="I815" s="192"/>
      <c r="J815" s="192"/>
      <c r="L815" s="189"/>
    </row>
    <row r="816">
      <c r="B816" s="12"/>
      <c r="C816" s="12"/>
      <c r="D816" s="12"/>
      <c r="I816" s="192"/>
      <c r="J816" s="192"/>
      <c r="L816" s="189"/>
    </row>
    <row r="817">
      <c r="B817" s="12"/>
      <c r="C817" s="12"/>
      <c r="D817" s="12"/>
      <c r="I817" s="192"/>
      <c r="J817" s="192"/>
      <c r="L817" s="189"/>
    </row>
    <row r="818">
      <c r="B818" s="12"/>
      <c r="C818" s="12"/>
      <c r="D818" s="12"/>
      <c r="I818" s="192"/>
      <c r="J818" s="192"/>
      <c r="L818" s="189"/>
    </row>
    <row r="819">
      <c r="B819" s="12"/>
      <c r="C819" s="12"/>
      <c r="D819" s="12"/>
      <c r="I819" s="192"/>
      <c r="J819" s="192"/>
      <c r="L819" s="189"/>
    </row>
    <row r="820">
      <c r="B820" s="12"/>
      <c r="C820" s="12"/>
      <c r="D820" s="12"/>
      <c r="I820" s="192"/>
      <c r="J820" s="192"/>
      <c r="L820" s="189"/>
    </row>
    <row r="821">
      <c r="B821" s="12"/>
      <c r="C821" s="12"/>
      <c r="D821" s="12"/>
      <c r="I821" s="192"/>
      <c r="J821" s="192"/>
      <c r="L821" s="189"/>
    </row>
    <row r="822">
      <c r="B822" s="12"/>
      <c r="C822" s="12"/>
      <c r="D822" s="12"/>
      <c r="I822" s="192"/>
      <c r="J822" s="192"/>
      <c r="L822" s="189"/>
    </row>
    <row r="823">
      <c r="B823" s="12"/>
      <c r="C823" s="12"/>
      <c r="D823" s="12"/>
      <c r="I823" s="192"/>
      <c r="J823" s="192"/>
      <c r="L823" s="189"/>
    </row>
    <row r="824">
      <c r="B824" s="12"/>
      <c r="C824" s="12"/>
      <c r="D824" s="12"/>
      <c r="I824" s="192"/>
      <c r="J824" s="192"/>
      <c r="L824" s="189"/>
    </row>
    <row r="825">
      <c r="B825" s="12"/>
      <c r="C825" s="12"/>
      <c r="D825" s="12"/>
      <c r="I825" s="192"/>
      <c r="J825" s="192"/>
      <c r="L825" s="189"/>
    </row>
    <row r="826">
      <c r="B826" s="12"/>
      <c r="C826" s="12"/>
      <c r="D826" s="12"/>
      <c r="I826" s="192"/>
      <c r="J826" s="192"/>
      <c r="L826" s="189"/>
    </row>
    <row r="827">
      <c r="B827" s="12"/>
      <c r="C827" s="12"/>
      <c r="D827" s="12"/>
      <c r="I827" s="192"/>
      <c r="J827" s="192"/>
      <c r="L827" s="189"/>
    </row>
    <row r="828">
      <c r="B828" s="12"/>
      <c r="C828" s="12"/>
      <c r="D828" s="12"/>
      <c r="I828" s="192"/>
      <c r="J828" s="192"/>
      <c r="L828" s="189"/>
    </row>
    <row r="829">
      <c r="B829" s="12"/>
      <c r="C829" s="12"/>
      <c r="D829" s="12"/>
      <c r="I829" s="192"/>
      <c r="J829" s="192"/>
      <c r="L829" s="189"/>
    </row>
    <row r="830">
      <c r="B830" s="12"/>
      <c r="C830" s="12"/>
      <c r="D830" s="12"/>
      <c r="I830" s="192"/>
      <c r="J830" s="192"/>
      <c r="L830" s="189"/>
    </row>
    <row r="831">
      <c r="B831" s="12"/>
      <c r="C831" s="12"/>
      <c r="D831" s="12"/>
      <c r="I831" s="192"/>
      <c r="J831" s="192"/>
      <c r="L831" s="189"/>
    </row>
    <row r="832">
      <c r="B832" s="12"/>
      <c r="C832" s="12"/>
      <c r="D832" s="12"/>
      <c r="I832" s="192"/>
      <c r="J832" s="192"/>
      <c r="L832" s="189"/>
    </row>
    <row r="833">
      <c r="B833" s="12"/>
      <c r="C833" s="12"/>
      <c r="D833" s="12"/>
      <c r="I833" s="192"/>
      <c r="J833" s="192"/>
      <c r="L833" s="189"/>
    </row>
    <row r="834">
      <c r="B834" s="12"/>
      <c r="C834" s="12"/>
      <c r="D834" s="12"/>
      <c r="I834" s="192"/>
      <c r="J834" s="192"/>
      <c r="L834" s="189"/>
    </row>
    <row r="835">
      <c r="B835" s="12"/>
      <c r="C835" s="12"/>
      <c r="D835" s="12"/>
      <c r="I835" s="192"/>
      <c r="J835" s="192"/>
      <c r="L835" s="189"/>
    </row>
    <row r="836">
      <c r="B836" s="12"/>
      <c r="C836" s="12"/>
      <c r="D836" s="12"/>
      <c r="I836" s="192"/>
      <c r="J836" s="192"/>
      <c r="L836" s="189"/>
    </row>
    <row r="837">
      <c r="B837" s="12"/>
      <c r="C837" s="12"/>
      <c r="D837" s="12"/>
      <c r="I837" s="192"/>
      <c r="J837" s="192"/>
      <c r="L837" s="189"/>
    </row>
    <row r="838">
      <c r="B838" s="12"/>
      <c r="C838" s="12"/>
      <c r="D838" s="12"/>
      <c r="I838" s="192"/>
      <c r="J838" s="192"/>
      <c r="L838" s="189"/>
    </row>
    <row r="839">
      <c r="B839" s="12"/>
      <c r="C839" s="12"/>
      <c r="D839" s="12"/>
      <c r="I839" s="192"/>
      <c r="J839" s="192"/>
      <c r="L839" s="189"/>
    </row>
    <row r="840">
      <c r="B840" s="12"/>
      <c r="C840" s="12"/>
      <c r="D840" s="12"/>
      <c r="I840" s="192"/>
      <c r="J840" s="192"/>
      <c r="L840" s="189"/>
    </row>
    <row r="841">
      <c r="B841" s="12"/>
      <c r="C841" s="12"/>
      <c r="D841" s="12"/>
      <c r="I841" s="192"/>
      <c r="J841" s="192"/>
      <c r="L841" s="189"/>
    </row>
    <row r="842">
      <c r="B842" s="12"/>
      <c r="C842" s="12"/>
      <c r="D842" s="12"/>
      <c r="I842" s="192"/>
      <c r="J842" s="192"/>
      <c r="L842" s="189"/>
    </row>
    <row r="843">
      <c r="B843" s="12"/>
      <c r="C843" s="12"/>
      <c r="D843" s="12"/>
      <c r="I843" s="192"/>
      <c r="J843" s="192"/>
      <c r="L843" s="189"/>
    </row>
    <row r="844">
      <c r="B844" s="12"/>
      <c r="C844" s="12"/>
      <c r="D844" s="12"/>
      <c r="I844" s="192"/>
      <c r="J844" s="192"/>
      <c r="L844" s="189"/>
    </row>
    <row r="845">
      <c r="B845" s="12"/>
      <c r="C845" s="12"/>
      <c r="D845" s="12"/>
      <c r="I845" s="192"/>
      <c r="J845" s="192"/>
      <c r="L845" s="189"/>
    </row>
    <row r="846">
      <c r="B846" s="12"/>
      <c r="C846" s="12"/>
      <c r="D846" s="12"/>
      <c r="I846" s="192"/>
      <c r="J846" s="192"/>
      <c r="L846" s="189"/>
    </row>
    <row r="847">
      <c r="B847" s="12"/>
      <c r="C847" s="12"/>
      <c r="D847" s="12"/>
      <c r="I847" s="192"/>
      <c r="J847" s="192"/>
      <c r="L847" s="189"/>
    </row>
    <row r="848">
      <c r="B848" s="12"/>
      <c r="C848" s="12"/>
      <c r="D848" s="12"/>
      <c r="I848" s="192"/>
      <c r="J848" s="192"/>
      <c r="L848" s="189"/>
    </row>
    <row r="849">
      <c r="B849" s="12"/>
      <c r="C849" s="12"/>
      <c r="D849" s="12"/>
      <c r="I849" s="192"/>
      <c r="J849" s="192"/>
      <c r="L849" s="189"/>
    </row>
    <row r="850">
      <c r="B850" s="12"/>
      <c r="C850" s="12"/>
      <c r="D850" s="12"/>
      <c r="I850" s="192"/>
      <c r="J850" s="192"/>
      <c r="L850" s="189"/>
    </row>
    <row r="851">
      <c r="B851" s="12"/>
      <c r="C851" s="12"/>
      <c r="D851" s="12"/>
      <c r="I851" s="192"/>
      <c r="J851" s="192"/>
      <c r="L851" s="189"/>
    </row>
    <row r="852">
      <c r="B852" s="12"/>
      <c r="C852" s="12"/>
      <c r="D852" s="12"/>
      <c r="I852" s="192"/>
      <c r="J852" s="192"/>
      <c r="L852" s="189"/>
    </row>
    <row r="853">
      <c r="B853" s="12"/>
      <c r="C853" s="12"/>
      <c r="D853" s="12"/>
      <c r="I853" s="192"/>
      <c r="J853" s="192"/>
      <c r="L853" s="189"/>
    </row>
    <row r="854">
      <c r="B854" s="12"/>
      <c r="C854" s="12"/>
      <c r="D854" s="12"/>
      <c r="I854" s="192"/>
      <c r="J854" s="192"/>
      <c r="L854" s="189"/>
    </row>
    <row r="855">
      <c r="B855" s="12"/>
      <c r="C855" s="12"/>
      <c r="D855" s="12"/>
      <c r="I855" s="192"/>
      <c r="J855" s="192"/>
      <c r="L855" s="189"/>
    </row>
    <row r="856">
      <c r="B856" s="12"/>
      <c r="C856" s="12"/>
      <c r="D856" s="12"/>
      <c r="I856" s="192"/>
      <c r="J856" s="192"/>
      <c r="L856" s="189"/>
    </row>
    <row r="857">
      <c r="B857" s="12"/>
      <c r="C857" s="12"/>
      <c r="D857" s="12"/>
      <c r="I857" s="192"/>
      <c r="J857" s="192"/>
      <c r="L857" s="189"/>
    </row>
    <row r="858">
      <c r="B858" s="12"/>
      <c r="C858" s="12"/>
      <c r="D858" s="12"/>
      <c r="I858" s="192"/>
      <c r="J858" s="192"/>
      <c r="L858" s="189"/>
    </row>
    <row r="859">
      <c r="B859" s="12"/>
      <c r="C859" s="12"/>
      <c r="D859" s="12"/>
      <c r="I859" s="192"/>
      <c r="J859" s="192"/>
      <c r="L859" s="189"/>
    </row>
    <row r="860">
      <c r="B860" s="12"/>
      <c r="C860" s="12"/>
      <c r="D860" s="12"/>
      <c r="I860" s="192"/>
      <c r="J860" s="192"/>
      <c r="L860" s="189"/>
    </row>
    <row r="861">
      <c r="B861" s="12"/>
      <c r="C861" s="12"/>
      <c r="D861" s="12"/>
      <c r="I861" s="192"/>
      <c r="J861" s="192"/>
      <c r="L861" s="189"/>
    </row>
    <row r="862">
      <c r="B862" s="12"/>
      <c r="C862" s="12"/>
      <c r="D862" s="12"/>
      <c r="I862" s="192"/>
      <c r="J862" s="192"/>
      <c r="L862" s="189"/>
    </row>
    <row r="863">
      <c r="B863" s="12"/>
      <c r="C863" s="12"/>
      <c r="D863" s="12"/>
      <c r="I863" s="192"/>
      <c r="J863" s="192"/>
      <c r="L863" s="189"/>
    </row>
    <row r="864">
      <c r="B864" s="12"/>
      <c r="C864" s="12"/>
      <c r="D864" s="12"/>
      <c r="I864" s="192"/>
      <c r="J864" s="192"/>
      <c r="L864" s="189"/>
    </row>
    <row r="865">
      <c r="B865" s="12"/>
      <c r="C865" s="12"/>
      <c r="D865" s="12"/>
      <c r="I865" s="192"/>
      <c r="J865" s="192"/>
      <c r="L865" s="189"/>
    </row>
    <row r="866">
      <c r="B866" s="12"/>
      <c r="C866" s="12"/>
      <c r="D866" s="12"/>
      <c r="I866" s="192"/>
      <c r="J866" s="192"/>
      <c r="L866" s="189"/>
    </row>
    <row r="867">
      <c r="B867" s="12"/>
      <c r="C867" s="12"/>
      <c r="D867" s="12"/>
      <c r="I867" s="192"/>
      <c r="J867" s="192"/>
      <c r="L867" s="189"/>
    </row>
    <row r="868">
      <c r="B868" s="12"/>
      <c r="C868" s="12"/>
      <c r="D868" s="12"/>
      <c r="I868" s="192"/>
      <c r="J868" s="192"/>
      <c r="L868" s="189"/>
    </row>
    <row r="869">
      <c r="B869" s="12"/>
      <c r="C869" s="12"/>
      <c r="D869" s="12"/>
      <c r="I869" s="192"/>
      <c r="J869" s="192"/>
      <c r="L869" s="189"/>
    </row>
    <row r="870">
      <c r="B870" s="12"/>
      <c r="C870" s="12"/>
      <c r="D870" s="12"/>
      <c r="I870" s="192"/>
      <c r="J870" s="192"/>
      <c r="L870" s="189"/>
    </row>
    <row r="871">
      <c r="B871" s="12"/>
      <c r="C871" s="12"/>
      <c r="D871" s="12"/>
      <c r="I871" s="192"/>
      <c r="J871" s="192"/>
      <c r="L871" s="189"/>
    </row>
    <row r="872">
      <c r="B872" s="12"/>
      <c r="C872" s="12"/>
      <c r="D872" s="12"/>
      <c r="I872" s="192"/>
      <c r="J872" s="192"/>
      <c r="L872" s="189"/>
    </row>
    <row r="873">
      <c r="B873" s="12"/>
      <c r="C873" s="12"/>
      <c r="D873" s="12"/>
      <c r="I873" s="192"/>
      <c r="J873" s="192"/>
      <c r="L873" s="189"/>
    </row>
    <row r="874">
      <c r="B874" s="12"/>
      <c r="C874" s="12"/>
      <c r="D874" s="12"/>
      <c r="I874" s="192"/>
      <c r="J874" s="192"/>
      <c r="L874" s="189"/>
    </row>
    <row r="875">
      <c r="B875" s="12"/>
      <c r="C875" s="12"/>
      <c r="D875" s="12"/>
      <c r="I875" s="192"/>
      <c r="J875" s="192"/>
      <c r="L875" s="189"/>
    </row>
    <row r="876">
      <c r="B876" s="12"/>
      <c r="C876" s="12"/>
      <c r="D876" s="12"/>
      <c r="I876" s="192"/>
      <c r="J876" s="192"/>
      <c r="L876" s="189"/>
    </row>
    <row r="877">
      <c r="B877" s="12"/>
      <c r="C877" s="12"/>
      <c r="D877" s="12"/>
      <c r="I877" s="192"/>
      <c r="J877" s="192"/>
      <c r="L877" s="189"/>
    </row>
    <row r="878">
      <c r="B878" s="12"/>
      <c r="C878" s="12"/>
      <c r="D878" s="12"/>
      <c r="I878" s="192"/>
      <c r="J878" s="192"/>
      <c r="L878" s="189"/>
    </row>
    <row r="879">
      <c r="B879" s="12"/>
      <c r="C879" s="12"/>
      <c r="D879" s="12"/>
      <c r="I879" s="192"/>
      <c r="J879" s="192"/>
      <c r="L879" s="189"/>
    </row>
    <row r="880">
      <c r="B880" s="12"/>
      <c r="C880" s="12"/>
      <c r="D880" s="12"/>
      <c r="I880" s="192"/>
      <c r="J880" s="192"/>
      <c r="L880" s="189"/>
    </row>
    <row r="881">
      <c r="B881" s="12"/>
      <c r="C881" s="12"/>
      <c r="D881" s="12"/>
      <c r="I881" s="192"/>
      <c r="J881" s="192"/>
      <c r="L881" s="189"/>
    </row>
    <row r="882">
      <c r="B882" s="12"/>
      <c r="C882" s="12"/>
      <c r="D882" s="12"/>
      <c r="I882" s="192"/>
      <c r="J882" s="192"/>
      <c r="L882" s="189"/>
    </row>
    <row r="883">
      <c r="B883" s="12"/>
      <c r="C883" s="12"/>
      <c r="D883" s="12"/>
      <c r="I883" s="192"/>
      <c r="J883" s="192"/>
      <c r="L883" s="189"/>
    </row>
    <row r="884">
      <c r="B884" s="12"/>
      <c r="C884" s="12"/>
      <c r="D884" s="12"/>
      <c r="I884" s="192"/>
      <c r="J884" s="192"/>
      <c r="L884" s="189"/>
    </row>
    <row r="885">
      <c r="B885" s="12"/>
      <c r="C885" s="12"/>
      <c r="D885" s="12"/>
      <c r="I885" s="192"/>
      <c r="J885" s="192"/>
      <c r="L885" s="189"/>
    </row>
    <row r="886">
      <c r="B886" s="12"/>
      <c r="C886" s="12"/>
      <c r="D886" s="12"/>
      <c r="I886" s="192"/>
      <c r="J886" s="192"/>
      <c r="L886" s="189"/>
    </row>
    <row r="887">
      <c r="B887" s="12"/>
      <c r="C887" s="12"/>
      <c r="D887" s="12"/>
      <c r="I887" s="192"/>
      <c r="J887" s="192"/>
      <c r="L887" s="189"/>
    </row>
    <row r="888">
      <c r="B888" s="12"/>
      <c r="C888" s="12"/>
      <c r="D888" s="12"/>
      <c r="I888" s="192"/>
      <c r="J888" s="192"/>
      <c r="L888" s="189"/>
    </row>
    <row r="889">
      <c r="B889" s="12"/>
      <c r="C889" s="12"/>
      <c r="D889" s="12"/>
      <c r="I889" s="192"/>
      <c r="J889" s="192"/>
      <c r="L889" s="189"/>
    </row>
    <row r="890">
      <c r="B890" s="12"/>
      <c r="C890" s="12"/>
      <c r="D890" s="12"/>
      <c r="I890" s="192"/>
      <c r="J890" s="192"/>
      <c r="L890" s="189"/>
    </row>
    <row r="891">
      <c r="B891" s="12"/>
      <c r="C891" s="12"/>
      <c r="D891" s="12"/>
      <c r="I891" s="192"/>
      <c r="J891" s="192"/>
      <c r="L891" s="189"/>
    </row>
    <row r="892">
      <c r="B892" s="12"/>
      <c r="C892" s="12"/>
      <c r="D892" s="12"/>
      <c r="I892" s="192"/>
      <c r="J892" s="192"/>
      <c r="L892" s="189"/>
    </row>
    <row r="893">
      <c r="B893" s="12"/>
      <c r="C893" s="12"/>
      <c r="D893" s="12"/>
      <c r="I893" s="192"/>
      <c r="J893" s="192"/>
      <c r="L893" s="189"/>
    </row>
    <row r="894">
      <c r="B894" s="12"/>
      <c r="C894" s="12"/>
      <c r="D894" s="12"/>
      <c r="I894" s="192"/>
      <c r="J894" s="192"/>
      <c r="L894" s="189"/>
    </row>
    <row r="895">
      <c r="B895" s="12"/>
      <c r="C895" s="12"/>
      <c r="D895" s="12"/>
      <c r="I895" s="192"/>
      <c r="J895" s="192"/>
      <c r="L895" s="189"/>
    </row>
    <row r="896">
      <c r="B896" s="12"/>
      <c r="C896" s="12"/>
      <c r="D896" s="12"/>
      <c r="I896" s="192"/>
      <c r="J896" s="192"/>
      <c r="L896" s="189"/>
    </row>
    <row r="897">
      <c r="B897" s="12"/>
      <c r="C897" s="12"/>
      <c r="D897" s="12"/>
      <c r="I897" s="192"/>
      <c r="J897" s="192"/>
      <c r="L897" s="189"/>
    </row>
    <row r="898">
      <c r="B898" s="12"/>
      <c r="C898" s="12"/>
      <c r="D898" s="12"/>
      <c r="I898" s="192"/>
      <c r="J898" s="192"/>
      <c r="L898" s="189"/>
    </row>
    <row r="899">
      <c r="B899" s="12"/>
      <c r="C899" s="12"/>
      <c r="D899" s="12"/>
      <c r="I899" s="192"/>
      <c r="J899" s="192"/>
      <c r="L899" s="189"/>
    </row>
    <row r="900">
      <c r="B900" s="12"/>
      <c r="C900" s="12"/>
      <c r="D900" s="12"/>
      <c r="I900" s="192"/>
      <c r="J900" s="192"/>
      <c r="L900" s="189"/>
    </row>
    <row r="901">
      <c r="B901" s="12"/>
      <c r="C901" s="12"/>
      <c r="D901" s="12"/>
      <c r="I901" s="192"/>
      <c r="J901" s="192"/>
      <c r="L901" s="189"/>
    </row>
    <row r="902">
      <c r="B902" s="12"/>
      <c r="C902" s="12"/>
      <c r="D902" s="12"/>
      <c r="I902" s="192"/>
      <c r="J902" s="192"/>
      <c r="L902" s="189"/>
    </row>
    <row r="903">
      <c r="B903" s="12"/>
      <c r="C903" s="12"/>
      <c r="D903" s="12"/>
      <c r="I903" s="192"/>
      <c r="J903" s="192"/>
      <c r="L903" s="189"/>
    </row>
    <row r="904">
      <c r="B904" s="12"/>
      <c r="C904" s="12"/>
      <c r="D904" s="12"/>
      <c r="I904" s="192"/>
      <c r="J904" s="192"/>
      <c r="L904" s="189"/>
    </row>
    <row r="905">
      <c r="B905" s="12"/>
      <c r="C905" s="12"/>
      <c r="D905" s="12"/>
      <c r="I905" s="192"/>
      <c r="J905" s="192"/>
      <c r="L905" s="189"/>
    </row>
    <row r="906">
      <c r="B906" s="12"/>
      <c r="C906" s="12"/>
      <c r="D906" s="12"/>
      <c r="I906" s="192"/>
      <c r="J906" s="192"/>
      <c r="L906" s="189"/>
    </row>
    <row r="907">
      <c r="B907" s="12"/>
      <c r="C907" s="12"/>
      <c r="D907" s="12"/>
      <c r="I907" s="192"/>
      <c r="J907" s="192"/>
      <c r="L907" s="189"/>
    </row>
    <row r="908">
      <c r="B908" s="12"/>
      <c r="C908" s="12"/>
      <c r="D908" s="12"/>
      <c r="I908" s="192"/>
      <c r="J908" s="192"/>
      <c r="L908" s="189"/>
    </row>
    <row r="909">
      <c r="B909" s="12"/>
      <c r="C909" s="12"/>
      <c r="D909" s="12"/>
      <c r="I909" s="192"/>
      <c r="J909" s="192"/>
      <c r="L909" s="189"/>
    </row>
    <row r="910">
      <c r="B910" s="12"/>
      <c r="C910" s="12"/>
      <c r="D910" s="12"/>
      <c r="I910" s="192"/>
      <c r="J910" s="192"/>
      <c r="L910" s="189"/>
    </row>
    <row r="911">
      <c r="B911" s="12"/>
      <c r="C911" s="12"/>
      <c r="D911" s="12"/>
      <c r="I911" s="192"/>
      <c r="J911" s="192"/>
      <c r="L911" s="189"/>
    </row>
    <row r="912">
      <c r="B912" s="12"/>
      <c r="C912" s="12"/>
      <c r="D912" s="12"/>
      <c r="I912" s="192"/>
      <c r="J912" s="192"/>
      <c r="L912" s="189"/>
    </row>
    <row r="913">
      <c r="B913" s="12"/>
      <c r="C913" s="12"/>
      <c r="D913" s="12"/>
      <c r="I913" s="192"/>
      <c r="J913" s="192"/>
      <c r="L913" s="189"/>
    </row>
    <row r="914">
      <c r="B914" s="12"/>
      <c r="C914" s="12"/>
      <c r="D914" s="12"/>
      <c r="I914" s="192"/>
      <c r="J914" s="192"/>
      <c r="L914" s="189"/>
    </row>
    <row r="915">
      <c r="B915" s="12"/>
      <c r="C915" s="12"/>
      <c r="D915" s="12"/>
      <c r="I915" s="192"/>
      <c r="J915" s="192"/>
      <c r="L915" s="189"/>
    </row>
    <row r="916">
      <c r="B916" s="12"/>
      <c r="C916" s="12"/>
      <c r="D916" s="12"/>
      <c r="I916" s="192"/>
      <c r="J916" s="192"/>
      <c r="L916" s="189"/>
    </row>
    <row r="917">
      <c r="B917" s="12"/>
      <c r="C917" s="12"/>
      <c r="D917" s="12"/>
      <c r="I917" s="192"/>
      <c r="J917" s="192"/>
      <c r="L917" s="189"/>
    </row>
    <row r="918">
      <c r="B918" s="12"/>
      <c r="C918" s="12"/>
      <c r="D918" s="12"/>
      <c r="I918" s="192"/>
      <c r="J918" s="192"/>
      <c r="L918" s="189"/>
    </row>
    <row r="919">
      <c r="B919" s="12"/>
      <c r="C919" s="12"/>
      <c r="D919" s="12"/>
      <c r="I919" s="192"/>
      <c r="J919" s="192"/>
      <c r="L919" s="189"/>
    </row>
    <row r="920">
      <c r="B920" s="12"/>
      <c r="C920" s="12"/>
      <c r="D920" s="12"/>
      <c r="I920" s="192"/>
      <c r="J920" s="192"/>
      <c r="L920" s="189"/>
    </row>
    <row r="921">
      <c r="B921" s="12"/>
      <c r="C921" s="12"/>
      <c r="D921" s="12"/>
      <c r="I921" s="192"/>
      <c r="J921" s="192"/>
      <c r="L921" s="189"/>
    </row>
    <row r="922">
      <c r="B922" s="12"/>
      <c r="C922" s="12"/>
      <c r="D922" s="12"/>
      <c r="I922" s="192"/>
      <c r="J922" s="192"/>
      <c r="L922" s="189"/>
    </row>
    <row r="923">
      <c r="B923" s="12"/>
      <c r="C923" s="12"/>
      <c r="D923" s="12"/>
      <c r="I923" s="192"/>
      <c r="J923" s="192"/>
      <c r="L923" s="189"/>
    </row>
    <row r="924">
      <c r="B924" s="12"/>
      <c r="C924" s="12"/>
      <c r="D924" s="12"/>
      <c r="I924" s="192"/>
      <c r="J924" s="192"/>
      <c r="L924" s="189"/>
    </row>
    <row r="925">
      <c r="B925" s="12"/>
      <c r="C925" s="12"/>
      <c r="D925" s="12"/>
      <c r="I925" s="192"/>
      <c r="J925" s="192"/>
      <c r="L925" s="189"/>
    </row>
    <row r="926">
      <c r="B926" s="12"/>
      <c r="C926" s="12"/>
      <c r="D926" s="12"/>
      <c r="I926" s="192"/>
      <c r="J926" s="192"/>
      <c r="L926" s="189"/>
    </row>
    <row r="927">
      <c r="B927" s="12"/>
      <c r="C927" s="12"/>
      <c r="D927" s="12"/>
      <c r="I927" s="192"/>
      <c r="J927" s="192"/>
      <c r="L927" s="189"/>
    </row>
    <row r="928">
      <c r="B928" s="12"/>
      <c r="C928" s="12"/>
      <c r="D928" s="12"/>
      <c r="I928" s="192"/>
      <c r="J928" s="192"/>
      <c r="L928" s="189"/>
    </row>
    <row r="929">
      <c r="B929" s="12"/>
      <c r="C929" s="12"/>
      <c r="D929" s="12"/>
      <c r="I929" s="192"/>
      <c r="J929" s="192"/>
      <c r="L929" s="189"/>
    </row>
    <row r="930">
      <c r="B930" s="12"/>
      <c r="C930" s="12"/>
      <c r="D930" s="12"/>
      <c r="I930" s="192"/>
      <c r="J930" s="192"/>
      <c r="L930" s="189"/>
    </row>
    <row r="931">
      <c r="B931" s="12"/>
      <c r="C931" s="12"/>
      <c r="D931" s="12"/>
      <c r="I931" s="192"/>
      <c r="J931" s="192"/>
      <c r="L931" s="189"/>
    </row>
    <row r="932">
      <c r="B932" s="12"/>
      <c r="C932" s="12"/>
      <c r="D932" s="12"/>
      <c r="I932" s="192"/>
      <c r="J932" s="192"/>
      <c r="L932" s="189"/>
    </row>
    <row r="933">
      <c r="B933" s="12"/>
      <c r="C933" s="12"/>
      <c r="D933" s="12"/>
      <c r="I933" s="192"/>
      <c r="J933" s="192"/>
      <c r="L933" s="189"/>
    </row>
    <row r="934">
      <c r="B934" s="12"/>
      <c r="C934" s="12"/>
      <c r="D934" s="12"/>
      <c r="I934" s="192"/>
      <c r="J934" s="192"/>
      <c r="L934" s="189"/>
    </row>
    <row r="935">
      <c r="B935" s="12"/>
      <c r="C935" s="12"/>
      <c r="D935" s="12"/>
      <c r="I935" s="192"/>
      <c r="J935" s="192"/>
      <c r="L935" s="189"/>
    </row>
    <row r="936">
      <c r="B936" s="12"/>
      <c r="C936" s="12"/>
      <c r="D936" s="12"/>
      <c r="I936" s="192"/>
      <c r="J936" s="192"/>
      <c r="L936" s="189"/>
    </row>
    <row r="937">
      <c r="B937" s="12"/>
      <c r="C937" s="12"/>
      <c r="D937" s="12"/>
      <c r="I937" s="192"/>
      <c r="J937" s="192"/>
      <c r="L937" s="189"/>
    </row>
    <row r="938">
      <c r="B938" s="12"/>
      <c r="C938" s="12"/>
      <c r="D938" s="12"/>
      <c r="I938" s="192"/>
      <c r="J938" s="192"/>
      <c r="L938" s="189"/>
    </row>
    <row r="939">
      <c r="B939" s="12"/>
      <c r="C939" s="12"/>
      <c r="D939" s="12"/>
      <c r="I939" s="192"/>
      <c r="J939" s="192"/>
      <c r="L939" s="189"/>
    </row>
    <row r="940">
      <c r="B940" s="12"/>
      <c r="C940" s="12"/>
      <c r="D940" s="12"/>
      <c r="I940" s="192"/>
      <c r="J940" s="192"/>
      <c r="L940" s="189"/>
    </row>
    <row r="941">
      <c r="B941" s="12"/>
      <c r="C941" s="12"/>
      <c r="D941" s="12"/>
      <c r="I941" s="192"/>
      <c r="J941" s="192"/>
      <c r="L941" s="189"/>
    </row>
    <row r="942">
      <c r="B942" s="12"/>
      <c r="C942" s="12"/>
      <c r="D942" s="12"/>
      <c r="I942" s="192"/>
      <c r="J942" s="192"/>
      <c r="L942" s="189"/>
    </row>
    <row r="943">
      <c r="B943" s="12"/>
      <c r="C943" s="12"/>
      <c r="D943" s="12"/>
      <c r="I943" s="192"/>
      <c r="J943" s="192"/>
      <c r="L943" s="189"/>
    </row>
    <row r="944">
      <c r="B944" s="12"/>
      <c r="C944" s="12"/>
      <c r="D944" s="12"/>
      <c r="I944" s="192"/>
      <c r="J944" s="192"/>
      <c r="L944" s="189"/>
    </row>
    <row r="945">
      <c r="B945" s="12"/>
      <c r="C945" s="12"/>
      <c r="D945" s="12"/>
      <c r="I945" s="192"/>
      <c r="J945" s="192"/>
      <c r="L945" s="189"/>
    </row>
    <row r="946">
      <c r="B946" s="12"/>
      <c r="C946" s="12"/>
      <c r="D946" s="12"/>
      <c r="I946" s="192"/>
      <c r="J946" s="192"/>
      <c r="L946" s="189"/>
    </row>
    <row r="947">
      <c r="B947" s="12"/>
      <c r="C947" s="12"/>
      <c r="D947" s="12"/>
      <c r="I947" s="192"/>
      <c r="J947" s="192"/>
      <c r="L947" s="189"/>
    </row>
    <row r="948">
      <c r="B948" s="12"/>
      <c r="C948" s="12"/>
      <c r="D948" s="12"/>
      <c r="I948" s="192"/>
      <c r="J948" s="192"/>
      <c r="L948" s="189"/>
    </row>
    <row r="949">
      <c r="B949" s="12"/>
      <c r="C949" s="12"/>
      <c r="D949" s="12"/>
      <c r="I949" s="192"/>
      <c r="J949" s="192"/>
      <c r="L949" s="189"/>
    </row>
    <row r="950">
      <c r="B950" s="12"/>
      <c r="C950" s="12"/>
      <c r="D950" s="12"/>
      <c r="I950" s="192"/>
      <c r="J950" s="192"/>
      <c r="L950" s="189"/>
    </row>
    <row r="951">
      <c r="B951" s="12"/>
      <c r="C951" s="12"/>
      <c r="D951" s="12"/>
      <c r="I951" s="192"/>
      <c r="J951" s="192"/>
      <c r="L951" s="189"/>
    </row>
    <row r="952">
      <c r="B952" s="12"/>
      <c r="C952" s="12"/>
      <c r="D952" s="12"/>
      <c r="I952" s="192"/>
      <c r="J952" s="192"/>
      <c r="L952" s="189"/>
    </row>
    <row r="953">
      <c r="B953" s="12"/>
      <c r="C953" s="12"/>
      <c r="D953" s="12"/>
      <c r="I953" s="192"/>
      <c r="J953" s="192"/>
      <c r="L953" s="189"/>
    </row>
    <row r="954">
      <c r="B954" s="12"/>
      <c r="C954" s="12"/>
      <c r="D954" s="12"/>
      <c r="I954" s="192"/>
      <c r="J954" s="192"/>
      <c r="L954" s="189"/>
    </row>
    <row r="955">
      <c r="B955" s="12"/>
      <c r="C955" s="12"/>
      <c r="D955" s="12"/>
      <c r="I955" s="192"/>
      <c r="J955" s="192"/>
      <c r="L955" s="189"/>
    </row>
    <row r="956">
      <c r="B956" s="12"/>
      <c r="C956" s="12"/>
      <c r="D956" s="12"/>
      <c r="I956" s="192"/>
      <c r="J956" s="192"/>
      <c r="L956" s="189"/>
    </row>
    <row r="957">
      <c r="B957" s="12"/>
      <c r="C957" s="12"/>
      <c r="D957" s="12"/>
      <c r="I957" s="192"/>
      <c r="J957" s="192"/>
      <c r="L957" s="189"/>
    </row>
    <row r="958">
      <c r="B958" s="12"/>
      <c r="C958" s="12"/>
      <c r="D958" s="12"/>
      <c r="I958" s="192"/>
      <c r="J958" s="192"/>
      <c r="L958" s="189"/>
    </row>
    <row r="959">
      <c r="B959" s="12"/>
      <c r="C959" s="12"/>
      <c r="D959" s="12"/>
      <c r="I959" s="192"/>
      <c r="J959" s="192"/>
      <c r="L959" s="189"/>
    </row>
    <row r="960">
      <c r="B960" s="12"/>
      <c r="C960" s="12"/>
      <c r="D960" s="12"/>
      <c r="I960" s="192"/>
      <c r="J960" s="192"/>
      <c r="L960" s="189"/>
    </row>
    <row r="961">
      <c r="B961" s="12"/>
      <c r="C961" s="12"/>
      <c r="D961" s="12"/>
      <c r="I961" s="192"/>
      <c r="J961" s="192"/>
      <c r="L961" s="189"/>
    </row>
    <row r="962">
      <c r="B962" s="12"/>
      <c r="C962" s="12"/>
      <c r="D962" s="12"/>
      <c r="I962" s="192"/>
      <c r="J962" s="192"/>
      <c r="L962" s="189"/>
    </row>
    <row r="963">
      <c r="B963" s="12"/>
      <c r="C963" s="12"/>
      <c r="D963" s="12"/>
      <c r="I963" s="192"/>
      <c r="J963" s="192"/>
      <c r="L963" s="189"/>
    </row>
    <row r="964">
      <c r="B964" s="12"/>
      <c r="C964" s="12"/>
      <c r="D964" s="12"/>
      <c r="I964" s="192"/>
      <c r="J964" s="192"/>
      <c r="L964" s="189"/>
    </row>
    <row r="965">
      <c r="B965" s="12"/>
      <c r="C965" s="12"/>
      <c r="D965" s="12"/>
      <c r="I965" s="192"/>
      <c r="J965" s="192"/>
      <c r="L965" s="189"/>
    </row>
    <row r="966">
      <c r="B966" s="12"/>
      <c r="C966" s="12"/>
      <c r="D966" s="12"/>
      <c r="I966" s="192"/>
      <c r="J966" s="192"/>
      <c r="L966" s="189"/>
    </row>
    <row r="967">
      <c r="B967" s="12"/>
      <c r="C967" s="12"/>
      <c r="D967" s="12"/>
      <c r="I967" s="192"/>
      <c r="J967" s="192"/>
      <c r="L967" s="189"/>
    </row>
    <row r="968">
      <c r="B968" s="12"/>
      <c r="C968" s="12"/>
      <c r="D968" s="12"/>
      <c r="I968" s="192"/>
      <c r="J968" s="192"/>
      <c r="L968" s="189"/>
    </row>
    <row r="969">
      <c r="B969" s="12"/>
      <c r="C969" s="12"/>
      <c r="D969" s="12"/>
      <c r="I969" s="192"/>
      <c r="J969" s="192"/>
      <c r="L969" s="189"/>
    </row>
    <row r="970">
      <c r="B970" s="12"/>
      <c r="C970" s="12"/>
      <c r="D970" s="12"/>
      <c r="I970" s="192"/>
      <c r="J970" s="192"/>
      <c r="L970" s="189"/>
    </row>
    <row r="971">
      <c r="B971" s="12"/>
      <c r="C971" s="12"/>
      <c r="D971" s="12"/>
      <c r="I971" s="192"/>
      <c r="J971" s="192"/>
      <c r="L971" s="189"/>
    </row>
    <row r="972">
      <c r="B972" s="12"/>
      <c r="C972" s="12"/>
      <c r="D972" s="12"/>
      <c r="I972" s="192"/>
      <c r="J972" s="192"/>
      <c r="L972" s="189"/>
    </row>
    <row r="973">
      <c r="B973" s="12"/>
      <c r="C973" s="12"/>
      <c r="D973" s="12"/>
      <c r="I973" s="192"/>
      <c r="J973" s="192"/>
      <c r="L973" s="189"/>
    </row>
    <row r="974">
      <c r="B974" s="12"/>
      <c r="C974" s="12"/>
      <c r="D974" s="12"/>
      <c r="I974" s="192"/>
      <c r="J974" s="192"/>
      <c r="L974" s="189"/>
    </row>
    <row r="975">
      <c r="B975" s="12"/>
      <c r="C975" s="12"/>
      <c r="D975" s="12"/>
      <c r="I975" s="192"/>
      <c r="J975" s="192"/>
      <c r="L975" s="189"/>
    </row>
    <row r="976">
      <c r="B976" s="12"/>
      <c r="C976" s="12"/>
      <c r="D976" s="12"/>
      <c r="I976" s="192"/>
      <c r="J976" s="192"/>
      <c r="L976" s="189"/>
    </row>
    <row r="977">
      <c r="B977" s="12"/>
      <c r="C977" s="12"/>
      <c r="D977" s="12"/>
      <c r="I977" s="192"/>
      <c r="J977" s="192"/>
      <c r="L977" s="189"/>
    </row>
    <row r="978">
      <c r="B978" s="12"/>
      <c r="C978" s="12"/>
      <c r="D978" s="12"/>
      <c r="I978" s="192"/>
      <c r="J978" s="192"/>
      <c r="L978" s="189"/>
    </row>
    <row r="979">
      <c r="B979" s="12"/>
      <c r="C979" s="12"/>
      <c r="D979" s="12"/>
      <c r="I979" s="192"/>
      <c r="J979" s="192"/>
      <c r="L979" s="189"/>
    </row>
    <row r="980">
      <c r="B980" s="12"/>
      <c r="C980" s="12"/>
      <c r="D980" s="12"/>
      <c r="I980" s="192"/>
      <c r="J980" s="192"/>
      <c r="L980" s="189"/>
    </row>
    <row r="981">
      <c r="B981" s="12"/>
      <c r="C981" s="12"/>
      <c r="D981" s="12"/>
      <c r="I981" s="192"/>
      <c r="J981" s="192"/>
      <c r="L981" s="189"/>
    </row>
    <row r="982">
      <c r="B982" s="12"/>
      <c r="C982" s="12"/>
      <c r="D982" s="12"/>
      <c r="I982" s="192"/>
      <c r="J982" s="192"/>
      <c r="L982" s="189"/>
    </row>
    <row r="983">
      <c r="B983" s="12"/>
      <c r="C983" s="12"/>
      <c r="D983" s="12"/>
      <c r="I983" s="192"/>
      <c r="J983" s="192"/>
      <c r="L983" s="189"/>
    </row>
    <row r="984">
      <c r="B984" s="12"/>
      <c r="C984" s="12"/>
      <c r="D984" s="12"/>
      <c r="I984" s="192"/>
      <c r="J984" s="192"/>
      <c r="L984" s="189"/>
    </row>
    <row r="985">
      <c r="B985" s="12"/>
      <c r="C985" s="12"/>
      <c r="D985" s="12"/>
      <c r="I985" s="192"/>
      <c r="J985" s="192"/>
      <c r="L985" s="189"/>
    </row>
    <row r="986">
      <c r="B986" s="12"/>
      <c r="C986" s="12"/>
      <c r="D986" s="12"/>
      <c r="I986" s="192"/>
      <c r="J986" s="192"/>
      <c r="L986" s="189"/>
    </row>
    <row r="987">
      <c r="B987" s="12"/>
      <c r="C987" s="12"/>
      <c r="D987" s="12"/>
      <c r="I987" s="192"/>
      <c r="J987" s="192"/>
      <c r="L987" s="189"/>
    </row>
    <row r="988">
      <c r="B988" s="12"/>
      <c r="C988" s="12"/>
      <c r="D988" s="12"/>
      <c r="I988" s="192"/>
      <c r="J988" s="192"/>
      <c r="L988" s="189"/>
    </row>
    <row r="989">
      <c r="B989" s="12"/>
      <c r="C989" s="12"/>
      <c r="D989" s="12"/>
      <c r="I989" s="192"/>
      <c r="J989" s="192"/>
      <c r="L989" s="189"/>
    </row>
    <row r="990">
      <c r="B990" s="12"/>
      <c r="C990" s="12"/>
      <c r="D990" s="12"/>
      <c r="I990" s="192"/>
      <c r="J990" s="192"/>
      <c r="L990" s="189"/>
    </row>
    <row r="991">
      <c r="B991" s="12"/>
      <c r="C991" s="12"/>
      <c r="D991" s="12"/>
      <c r="I991" s="192"/>
      <c r="J991" s="192"/>
      <c r="L991" s="189"/>
    </row>
    <row r="992">
      <c r="B992" s="12"/>
      <c r="C992" s="12"/>
      <c r="D992" s="12"/>
      <c r="I992" s="192"/>
      <c r="J992" s="192"/>
      <c r="L992" s="189"/>
    </row>
    <row r="993">
      <c r="B993" s="12"/>
      <c r="C993" s="12"/>
      <c r="D993" s="12"/>
      <c r="I993" s="192"/>
      <c r="J993" s="192"/>
      <c r="L993" s="189"/>
    </row>
    <row r="994">
      <c r="B994" s="12"/>
      <c r="C994" s="12"/>
      <c r="D994" s="12"/>
      <c r="I994" s="192"/>
      <c r="J994" s="192"/>
      <c r="L994" s="189"/>
    </row>
    <row r="995">
      <c r="B995" s="12"/>
      <c r="C995" s="12"/>
      <c r="D995" s="12"/>
      <c r="I995" s="192"/>
      <c r="J995" s="192"/>
      <c r="L995" s="189"/>
    </row>
    <row r="996">
      <c r="B996" s="12"/>
      <c r="C996" s="12"/>
      <c r="D996" s="12"/>
      <c r="I996" s="192"/>
      <c r="J996" s="192"/>
      <c r="L996" s="189"/>
    </row>
    <row r="997">
      <c r="B997" s="12"/>
      <c r="C997" s="12"/>
      <c r="D997" s="12"/>
      <c r="I997" s="192"/>
      <c r="J997" s="192"/>
      <c r="L997" s="189"/>
    </row>
    <row r="998">
      <c r="B998" s="12"/>
      <c r="C998" s="12"/>
      <c r="D998" s="12"/>
      <c r="I998" s="192"/>
      <c r="J998" s="192"/>
      <c r="L998" s="189"/>
    </row>
    <row r="999">
      <c r="B999" s="12"/>
      <c r="C999" s="12"/>
      <c r="D999" s="12"/>
      <c r="I999" s="192"/>
      <c r="J999" s="192"/>
      <c r="L999" s="189"/>
    </row>
    <row r="1000">
      <c r="B1000" s="12"/>
      <c r="C1000" s="12"/>
      <c r="D1000" s="12"/>
      <c r="I1000" s="192"/>
      <c r="J1000" s="192"/>
      <c r="L1000" s="189"/>
    </row>
  </sheetData>
  <mergeCells count="1">
    <mergeCell ref="A1:J1"/>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0"/>
    <col customWidth="1" min="2" max="2" width="6.88"/>
    <col customWidth="1" min="3" max="3" width="6.13"/>
    <col customWidth="1" min="4" max="4" width="5.13"/>
    <col customWidth="1" min="5" max="5" width="2.63"/>
    <col customWidth="1" min="6" max="6" width="2.88"/>
    <col customWidth="1" min="7" max="7" width="3.63"/>
    <col customWidth="1" min="8" max="8" width="2.88"/>
    <col customWidth="1" min="9" max="9" width="5.63"/>
    <col customWidth="1" min="10" max="11" width="6.13"/>
    <col customWidth="1" min="12" max="12" width="14.63"/>
    <col customWidth="1" min="13" max="13" width="8.38"/>
    <col customWidth="1" min="14" max="14" width="10.0"/>
    <col customWidth="1" min="15" max="15" width="12.63"/>
    <col customWidth="1" min="16" max="16" width="7.75"/>
    <col customWidth="1" min="17" max="17" width="14.38"/>
    <col customWidth="1" min="18" max="18" width="11.75"/>
    <col customWidth="1" min="19" max="19" width="8.63"/>
    <col customWidth="1" min="20" max="20" width="7.75"/>
    <col customWidth="1" min="21" max="21" width="9.63"/>
    <col customWidth="1" min="22" max="22" width="7.5"/>
    <col customWidth="1" min="23" max="23" width="6.75"/>
    <col customWidth="1" min="24" max="24" width="7.25"/>
    <col customWidth="1" min="25" max="25" width="7.13"/>
    <col customWidth="1" min="26" max="26" width="7.25"/>
    <col customWidth="1" min="27" max="27" width="7.13"/>
    <col customWidth="1" min="28" max="28" width="6.5"/>
  </cols>
  <sheetData>
    <row r="1">
      <c r="B1" s="7" t="s">
        <v>305</v>
      </c>
      <c r="C1" s="16" t="s">
        <v>306</v>
      </c>
      <c r="D1" s="7" t="s">
        <v>307</v>
      </c>
      <c r="E1" s="7" t="s">
        <v>308</v>
      </c>
      <c r="F1" s="7" t="s">
        <v>309</v>
      </c>
      <c r="G1" s="7" t="s">
        <v>310</v>
      </c>
      <c r="H1" s="7" t="s">
        <v>311</v>
      </c>
      <c r="I1" s="7" t="s">
        <v>312</v>
      </c>
      <c r="J1" s="7" t="s">
        <v>313</v>
      </c>
      <c r="K1" s="139" t="s">
        <v>314</v>
      </c>
      <c r="L1" s="7" t="s">
        <v>315</v>
      </c>
      <c r="M1" s="137" t="s">
        <v>316</v>
      </c>
      <c r="N1" s="137" t="s">
        <v>317</v>
      </c>
      <c r="O1" s="137" t="s">
        <v>318</v>
      </c>
      <c r="Q1" s="7" t="s">
        <v>319</v>
      </c>
      <c r="V1" s="7" t="s">
        <v>320</v>
      </c>
      <c r="W1" s="113" t="s">
        <v>174</v>
      </c>
      <c r="X1" s="113" t="s">
        <v>321</v>
      </c>
      <c r="Y1" s="113" t="s">
        <v>322</v>
      </c>
    </row>
    <row r="2">
      <c r="A2" s="7" t="s">
        <v>323</v>
      </c>
      <c r="B2" s="7" t="s">
        <v>324</v>
      </c>
      <c r="C2" s="16">
        <v>1.0</v>
      </c>
      <c r="D2" s="7" t="s">
        <v>325</v>
      </c>
      <c r="E2" s="7">
        <v>5.0</v>
      </c>
      <c r="F2" s="7">
        <v>29.0</v>
      </c>
      <c r="G2" s="7">
        <v>88.0</v>
      </c>
      <c r="H2" s="7">
        <v>29.0</v>
      </c>
      <c r="I2" s="7">
        <v>8.0</v>
      </c>
      <c r="J2" s="7">
        <v>15.0</v>
      </c>
      <c r="K2" s="141">
        <f t="shared" ref="K2:K25" si="2">C2/(24*I2+J2-$Q$2)</f>
        <v>0.005313496281</v>
      </c>
      <c r="L2" s="7" t="s">
        <v>326</v>
      </c>
      <c r="M2" s="193">
        <f t="shared" ref="M2:O2" si="1">$C2/F2</f>
        <v>0.03448275862</v>
      </c>
      <c r="N2" s="193">
        <f t="shared" si="1"/>
        <v>0.01136363636</v>
      </c>
      <c r="O2" s="193">
        <f t="shared" si="1"/>
        <v>0.03448275862</v>
      </c>
      <c r="Q2" s="7">
        <v>18.8</v>
      </c>
      <c r="T2" s="7" t="s">
        <v>327</v>
      </c>
      <c r="U2" s="7" t="s">
        <v>267</v>
      </c>
      <c r="V2" s="7">
        <v>458.0</v>
      </c>
      <c r="W2" s="113">
        <v>57.0</v>
      </c>
      <c r="X2" s="113">
        <v>57.0</v>
      </c>
      <c r="Y2" s="113">
        <v>57.0</v>
      </c>
    </row>
    <row r="3">
      <c r="A3" s="7" t="s">
        <v>328</v>
      </c>
      <c r="B3" s="7" t="s">
        <v>324</v>
      </c>
      <c r="C3" s="16">
        <v>1.0</v>
      </c>
      <c r="D3" s="7" t="s">
        <v>329</v>
      </c>
      <c r="E3" s="7">
        <v>5.0</v>
      </c>
      <c r="F3" s="7">
        <v>29.0</v>
      </c>
      <c r="G3" s="7">
        <v>88.0</v>
      </c>
      <c r="H3" s="7">
        <v>29.0</v>
      </c>
      <c r="I3" s="7">
        <v>8.0</v>
      </c>
      <c r="J3" s="7">
        <v>15.0</v>
      </c>
      <c r="K3" s="141">
        <f t="shared" si="2"/>
        <v>0.005313496281</v>
      </c>
      <c r="L3" s="7" t="s">
        <v>326</v>
      </c>
      <c r="M3" s="193">
        <f t="shared" ref="M3:O3" si="3">$C3/F3</f>
        <v>0.03448275862</v>
      </c>
      <c r="N3" s="193">
        <f t="shared" si="3"/>
        <v>0.01136363636</v>
      </c>
      <c r="O3" s="193">
        <f t="shared" si="3"/>
        <v>0.03448275862</v>
      </c>
      <c r="U3" s="7" t="s">
        <v>330</v>
      </c>
      <c r="W3" s="113">
        <v>3514.0</v>
      </c>
      <c r="X3" s="113">
        <v>28.0</v>
      </c>
      <c r="Y3" s="113">
        <v>5.6</v>
      </c>
    </row>
    <row r="4">
      <c r="A4" s="7" t="s">
        <v>331</v>
      </c>
      <c r="B4" s="7" t="s">
        <v>324</v>
      </c>
      <c r="C4" s="16">
        <v>1.0</v>
      </c>
      <c r="D4" s="7" t="s">
        <v>332</v>
      </c>
      <c r="E4" s="7">
        <v>5.0</v>
      </c>
      <c r="F4" s="7">
        <v>37.0</v>
      </c>
      <c r="G4" s="7">
        <v>110.0</v>
      </c>
      <c r="H4" s="7">
        <v>37.0</v>
      </c>
      <c r="I4" s="7">
        <v>8.0</v>
      </c>
      <c r="J4" s="7">
        <v>15.0</v>
      </c>
      <c r="K4" s="141">
        <f t="shared" si="2"/>
        <v>0.005313496281</v>
      </c>
      <c r="L4" s="7" t="s">
        <v>326</v>
      </c>
      <c r="M4" s="193">
        <f t="shared" ref="M4:O4" si="4">$C4/F4</f>
        <v>0.02702702703</v>
      </c>
      <c r="N4" s="193">
        <f t="shared" si="4"/>
        <v>0.009090909091</v>
      </c>
      <c r="O4" s="193">
        <f t="shared" si="4"/>
        <v>0.02702702703</v>
      </c>
      <c r="U4" s="7" t="s">
        <v>333</v>
      </c>
      <c r="W4" s="113">
        <f t="shared" ref="W4:Y4" si="5">W3*(1+(W2/100))</f>
        <v>5516.98</v>
      </c>
      <c r="X4" s="113">
        <f t="shared" si="5"/>
        <v>43.96</v>
      </c>
      <c r="Y4" s="113">
        <f t="shared" si="5"/>
        <v>8.792</v>
      </c>
    </row>
    <row r="5">
      <c r="A5" s="7" t="s">
        <v>334</v>
      </c>
      <c r="B5" s="7" t="s">
        <v>324</v>
      </c>
      <c r="C5" s="16">
        <v>2.0</v>
      </c>
      <c r="D5" s="7" t="s">
        <v>325</v>
      </c>
      <c r="E5" s="7">
        <v>2.0</v>
      </c>
      <c r="F5" s="7">
        <v>29.0</v>
      </c>
      <c r="G5" s="7">
        <v>88.0</v>
      </c>
      <c r="H5" s="7">
        <v>29.0</v>
      </c>
      <c r="I5" s="7">
        <v>8.0</v>
      </c>
      <c r="J5" s="7">
        <v>16.0</v>
      </c>
      <c r="K5" s="141">
        <f t="shared" si="2"/>
        <v>0.01057082452</v>
      </c>
      <c r="L5" s="7" t="s">
        <v>326</v>
      </c>
      <c r="M5" s="193">
        <f t="shared" ref="M5:O5" si="6">$C5/F5</f>
        <v>0.06896551724</v>
      </c>
      <c r="N5" s="193">
        <f t="shared" si="6"/>
        <v>0.02272727273</v>
      </c>
      <c r="O5" s="193">
        <f t="shared" si="6"/>
        <v>0.06896551724</v>
      </c>
      <c r="U5" s="7" t="s">
        <v>335</v>
      </c>
      <c r="W5" s="194">
        <f t="shared" ref="W5:Y5" si="7">$V$2*W4</f>
        <v>2526776.84</v>
      </c>
      <c r="X5" s="194">
        <f t="shared" si="7"/>
        <v>20133.68</v>
      </c>
      <c r="Y5" s="194">
        <f t="shared" si="7"/>
        <v>4026.736</v>
      </c>
    </row>
    <row r="6">
      <c r="A6" s="7" t="s">
        <v>336</v>
      </c>
      <c r="B6" s="7" t="s">
        <v>324</v>
      </c>
      <c r="C6" s="16">
        <v>2.0</v>
      </c>
      <c r="D6" s="7" t="s">
        <v>329</v>
      </c>
      <c r="E6" s="7">
        <v>2.0</v>
      </c>
      <c r="F6" s="7">
        <v>29.0</v>
      </c>
      <c r="G6" s="7">
        <v>88.0</v>
      </c>
      <c r="H6" s="7">
        <v>29.0</v>
      </c>
      <c r="I6" s="7">
        <v>8.0</v>
      </c>
      <c r="J6" s="7">
        <v>16.0</v>
      </c>
      <c r="K6" s="141">
        <f t="shared" si="2"/>
        <v>0.01057082452</v>
      </c>
      <c r="L6" s="7" t="s">
        <v>326</v>
      </c>
      <c r="M6" s="193">
        <f t="shared" ref="M6:O6" si="8">$C6/F6</f>
        <v>0.06896551724</v>
      </c>
      <c r="N6" s="193">
        <f t="shared" si="8"/>
        <v>0.02272727273</v>
      </c>
      <c r="O6" s="193">
        <f t="shared" si="8"/>
        <v>0.06896551724</v>
      </c>
      <c r="U6" s="7" t="s">
        <v>337</v>
      </c>
      <c r="W6" s="113">
        <v>1.0</v>
      </c>
      <c r="X6" s="113">
        <v>1.0</v>
      </c>
      <c r="Y6" s="113">
        <v>1.0</v>
      </c>
    </row>
    <row r="7">
      <c r="A7" s="7" t="s">
        <v>338</v>
      </c>
      <c r="B7" s="7" t="s">
        <v>324</v>
      </c>
      <c r="C7" s="16">
        <v>2.0</v>
      </c>
      <c r="D7" s="7" t="s">
        <v>332</v>
      </c>
      <c r="E7" s="7">
        <v>2.0</v>
      </c>
      <c r="F7" s="7">
        <v>29.0</v>
      </c>
      <c r="G7" s="7">
        <v>88.0</v>
      </c>
      <c r="H7" s="7">
        <v>29.0</v>
      </c>
      <c r="I7" s="7">
        <v>8.0</v>
      </c>
      <c r="J7" s="7">
        <v>16.0</v>
      </c>
      <c r="K7" s="141">
        <f t="shared" si="2"/>
        <v>0.01057082452</v>
      </c>
      <c r="L7" s="7" t="s">
        <v>326</v>
      </c>
      <c r="M7" s="193">
        <f t="shared" ref="M7:O7" si="9">$C7/F7</f>
        <v>0.06896551724</v>
      </c>
      <c r="N7" s="193">
        <f t="shared" si="9"/>
        <v>0.02272727273</v>
      </c>
      <c r="O7" s="193">
        <f t="shared" si="9"/>
        <v>0.06896551724</v>
      </c>
      <c r="U7" s="7" t="s">
        <v>339</v>
      </c>
      <c r="W7" s="113">
        <f t="shared" ref="W7:Y7" si="10">W3*(1+((W2+W6)/100))</f>
        <v>5552.12</v>
      </c>
      <c r="X7" s="113">
        <f t="shared" si="10"/>
        <v>44.24</v>
      </c>
      <c r="Y7" s="113">
        <f t="shared" si="10"/>
        <v>8.848</v>
      </c>
    </row>
    <row r="8">
      <c r="A8" s="7" t="s">
        <v>340</v>
      </c>
      <c r="B8" s="7" t="s">
        <v>324</v>
      </c>
      <c r="C8" s="16">
        <v>2.0</v>
      </c>
      <c r="D8" s="7" t="s">
        <v>341</v>
      </c>
      <c r="E8" s="7">
        <v>2.0</v>
      </c>
      <c r="F8" s="7">
        <v>37.0</v>
      </c>
      <c r="G8" s="7">
        <v>110.0</v>
      </c>
      <c r="H8" s="7">
        <v>37.0</v>
      </c>
      <c r="I8" s="7">
        <v>10.0</v>
      </c>
      <c r="J8" s="7">
        <v>9.0</v>
      </c>
      <c r="K8" s="141">
        <f t="shared" si="2"/>
        <v>0.008688097307</v>
      </c>
      <c r="L8" s="7" t="s">
        <v>326</v>
      </c>
      <c r="M8" s="193">
        <f t="shared" ref="M8:O8" si="11">$C8/F8</f>
        <v>0.05405405405</v>
      </c>
      <c r="N8" s="193">
        <f t="shared" si="11"/>
        <v>0.01818181818</v>
      </c>
      <c r="O8" s="193">
        <f t="shared" si="11"/>
        <v>0.05405405405</v>
      </c>
      <c r="U8" s="7" t="s">
        <v>342</v>
      </c>
      <c r="W8" s="194">
        <f t="shared" ref="W8:Y8" si="12">$V$2*W7</f>
        <v>2542870.96</v>
      </c>
      <c r="X8" s="194">
        <f t="shared" si="12"/>
        <v>20261.92</v>
      </c>
      <c r="Y8" s="194">
        <f t="shared" si="12"/>
        <v>4052.384</v>
      </c>
    </row>
    <row r="9">
      <c r="A9" s="7" t="s">
        <v>343</v>
      </c>
      <c r="B9" s="7" t="s">
        <v>324</v>
      </c>
      <c r="C9" s="16">
        <v>2.0</v>
      </c>
      <c r="D9" s="7" t="s">
        <v>325</v>
      </c>
      <c r="E9" s="7">
        <v>1.0</v>
      </c>
      <c r="F9" s="7">
        <v>29.0</v>
      </c>
      <c r="G9" s="7">
        <v>88.0</v>
      </c>
      <c r="H9" s="7">
        <v>29.0</v>
      </c>
      <c r="I9" s="7">
        <v>8.0</v>
      </c>
      <c r="J9" s="7">
        <v>16.0</v>
      </c>
      <c r="K9" s="141">
        <f t="shared" si="2"/>
        <v>0.01057082452</v>
      </c>
      <c r="L9" s="7" t="s">
        <v>326</v>
      </c>
      <c r="M9" s="193">
        <f t="shared" ref="M9:O9" si="13">$C9/F9</f>
        <v>0.06896551724</v>
      </c>
      <c r="N9" s="193">
        <f t="shared" si="13"/>
        <v>0.02272727273</v>
      </c>
      <c r="O9" s="193">
        <f t="shared" si="13"/>
        <v>0.06896551724</v>
      </c>
      <c r="U9" s="7" t="s">
        <v>344</v>
      </c>
      <c r="W9" s="195">
        <f t="shared" ref="W9:Y9" si="14">W8/W5</f>
        <v>1.006369427</v>
      </c>
      <c r="X9" s="195">
        <f t="shared" si="14"/>
        <v>1.006369427</v>
      </c>
      <c r="Y9" s="195">
        <f t="shared" si="14"/>
        <v>1.006369427</v>
      </c>
    </row>
    <row r="10">
      <c r="A10" s="7" t="s">
        <v>345</v>
      </c>
      <c r="B10" s="7" t="s">
        <v>324</v>
      </c>
      <c r="C10" s="16">
        <v>2.0</v>
      </c>
      <c r="D10" s="7" t="s">
        <v>329</v>
      </c>
      <c r="E10" s="7">
        <v>1.0</v>
      </c>
      <c r="F10" s="7">
        <v>29.0</v>
      </c>
      <c r="G10" s="7">
        <v>88.0</v>
      </c>
      <c r="H10" s="7">
        <v>29.0</v>
      </c>
      <c r="I10" s="7">
        <v>8.0</v>
      </c>
      <c r="J10" s="7">
        <v>16.0</v>
      </c>
      <c r="K10" s="141">
        <f t="shared" si="2"/>
        <v>0.01057082452</v>
      </c>
      <c r="L10" s="7" t="s">
        <v>326</v>
      </c>
      <c r="M10" s="193">
        <f t="shared" ref="M10:O10" si="15">$C10/F10</f>
        <v>0.06896551724</v>
      </c>
      <c r="N10" s="193">
        <f t="shared" si="15"/>
        <v>0.02272727273</v>
      </c>
      <c r="O10" s="193">
        <f t="shared" si="15"/>
        <v>0.06896551724</v>
      </c>
      <c r="U10" s="7" t="s">
        <v>346</v>
      </c>
      <c r="W10" s="194">
        <f t="shared" ref="W10:Y10" si="16">W8-W5</f>
        <v>16094.12</v>
      </c>
      <c r="X10" s="194">
        <f t="shared" si="16"/>
        <v>128.24</v>
      </c>
      <c r="Y10" s="194">
        <f t="shared" si="16"/>
        <v>25.648</v>
      </c>
    </row>
    <row r="11">
      <c r="A11" s="7" t="s">
        <v>347</v>
      </c>
      <c r="B11" s="7" t="s">
        <v>348</v>
      </c>
      <c r="C11" s="16">
        <v>0.75</v>
      </c>
      <c r="D11" s="7" t="s">
        <v>332</v>
      </c>
      <c r="E11" s="7">
        <v>3.0</v>
      </c>
      <c r="F11" s="7">
        <v>29.0</v>
      </c>
      <c r="G11" s="7">
        <v>87.0</v>
      </c>
      <c r="H11" s="7">
        <v>29.0</v>
      </c>
      <c r="I11" s="7">
        <v>5.0</v>
      </c>
      <c r="J11" s="7">
        <v>23.0</v>
      </c>
      <c r="K11" s="141">
        <f t="shared" si="2"/>
        <v>0.006038647343</v>
      </c>
      <c r="L11" s="7" t="s">
        <v>326</v>
      </c>
      <c r="M11" s="193">
        <f t="shared" ref="M11:O11" si="17">$C11/F11</f>
        <v>0.02586206897</v>
      </c>
      <c r="N11" s="193">
        <f t="shared" si="17"/>
        <v>0.008620689655</v>
      </c>
      <c r="O11" s="193">
        <f t="shared" si="17"/>
        <v>0.02586206897</v>
      </c>
      <c r="U11" s="7" t="s">
        <v>349</v>
      </c>
      <c r="W11" s="194">
        <f t="shared" ref="W11:Y11" si="18">W10*5</f>
        <v>80470.6</v>
      </c>
      <c r="X11" s="194">
        <f t="shared" si="18"/>
        <v>641.2</v>
      </c>
      <c r="Y11" s="194">
        <f t="shared" si="18"/>
        <v>128.24</v>
      </c>
    </row>
    <row r="12">
      <c r="A12" s="7" t="s">
        <v>350</v>
      </c>
      <c r="B12" s="7" t="s">
        <v>348</v>
      </c>
      <c r="C12" s="16">
        <v>0.75</v>
      </c>
      <c r="D12" s="7" t="s">
        <v>325</v>
      </c>
      <c r="E12" s="7">
        <v>3.0</v>
      </c>
      <c r="F12" s="7">
        <v>29.0</v>
      </c>
      <c r="G12" s="7">
        <v>87.0</v>
      </c>
      <c r="H12" s="7">
        <v>29.0</v>
      </c>
      <c r="I12" s="7">
        <v>5.0</v>
      </c>
      <c r="J12" s="7">
        <v>23.0</v>
      </c>
      <c r="K12" s="141">
        <f t="shared" si="2"/>
        <v>0.006038647343</v>
      </c>
      <c r="L12" s="7" t="s">
        <v>326</v>
      </c>
      <c r="M12" s="193">
        <f t="shared" ref="M12:O12" si="19">$C12/F12</f>
        <v>0.02586206897</v>
      </c>
      <c r="N12" s="193">
        <f t="shared" si="19"/>
        <v>0.008620689655</v>
      </c>
      <c r="O12" s="193">
        <f t="shared" si="19"/>
        <v>0.02586206897</v>
      </c>
      <c r="W12" s="194"/>
      <c r="X12" s="194"/>
      <c r="Y12" s="194"/>
    </row>
    <row r="13">
      <c r="A13" s="7" t="s">
        <v>351</v>
      </c>
      <c r="B13" s="7" t="s">
        <v>348</v>
      </c>
      <c r="C13" s="16">
        <v>0.75</v>
      </c>
      <c r="D13" s="7" t="s">
        <v>329</v>
      </c>
      <c r="E13" s="7">
        <v>3.0</v>
      </c>
      <c r="F13" s="7">
        <v>29.0</v>
      </c>
      <c r="G13" s="7">
        <v>87.0</v>
      </c>
      <c r="H13" s="7">
        <v>29.0</v>
      </c>
      <c r="I13" s="7">
        <v>5.0</v>
      </c>
      <c r="J13" s="7">
        <v>23.0</v>
      </c>
      <c r="K13" s="141">
        <f t="shared" si="2"/>
        <v>0.006038647343</v>
      </c>
      <c r="L13" s="7" t="s">
        <v>326</v>
      </c>
      <c r="M13" s="193">
        <f t="shared" ref="M13:O13" si="20">$C13/F13</f>
        <v>0.02586206897</v>
      </c>
      <c r="N13" s="193">
        <f t="shared" si="20"/>
        <v>0.008620689655</v>
      </c>
      <c r="O13" s="193">
        <f t="shared" si="20"/>
        <v>0.02586206897</v>
      </c>
      <c r="W13" s="194"/>
      <c r="X13" s="194"/>
      <c r="Y13" s="194"/>
    </row>
    <row r="14">
      <c r="A14" s="7" t="s">
        <v>352</v>
      </c>
      <c r="B14" s="7" t="s">
        <v>353</v>
      </c>
      <c r="C14" s="16">
        <v>0.5</v>
      </c>
      <c r="D14" s="7" t="s">
        <v>332</v>
      </c>
      <c r="E14" s="7">
        <v>7.0</v>
      </c>
      <c r="F14" s="7">
        <v>20.0</v>
      </c>
      <c r="G14" s="7">
        <v>59.0</v>
      </c>
      <c r="H14" s="7">
        <v>20.0</v>
      </c>
      <c r="I14" s="7">
        <v>2.0</v>
      </c>
      <c r="J14" s="7">
        <v>5.0</v>
      </c>
      <c r="K14" s="141">
        <f t="shared" si="2"/>
        <v>0.01461988304</v>
      </c>
      <c r="L14" s="7" t="s">
        <v>326</v>
      </c>
      <c r="M14" s="193">
        <f t="shared" ref="M14:O14" si="21">$C14/F14</f>
        <v>0.025</v>
      </c>
      <c r="N14" s="193">
        <f t="shared" si="21"/>
        <v>0.008474576271</v>
      </c>
      <c r="O14" s="193">
        <f t="shared" si="21"/>
        <v>0.025</v>
      </c>
      <c r="W14" s="194"/>
      <c r="X14" s="194"/>
      <c r="Y14" s="194"/>
    </row>
    <row r="15">
      <c r="A15" s="7" t="s">
        <v>354</v>
      </c>
      <c r="B15" s="7" t="s">
        <v>353</v>
      </c>
      <c r="C15" s="16">
        <v>0.5</v>
      </c>
      <c r="D15" s="7" t="s">
        <v>325</v>
      </c>
      <c r="E15" s="7">
        <v>7.0</v>
      </c>
      <c r="F15" s="7">
        <v>20.0</v>
      </c>
      <c r="G15" s="7">
        <v>59.0</v>
      </c>
      <c r="H15" s="7">
        <v>20.0</v>
      </c>
      <c r="I15" s="7">
        <v>2.0</v>
      </c>
      <c r="J15" s="7">
        <v>5.0</v>
      </c>
      <c r="K15" s="141">
        <f t="shared" si="2"/>
        <v>0.01461988304</v>
      </c>
      <c r="L15" s="7" t="s">
        <v>326</v>
      </c>
      <c r="M15" s="193">
        <f t="shared" ref="M15:O15" si="22">$C15/F15</f>
        <v>0.025</v>
      </c>
      <c r="N15" s="193">
        <f t="shared" si="22"/>
        <v>0.008474576271</v>
      </c>
      <c r="O15" s="193">
        <f t="shared" si="22"/>
        <v>0.025</v>
      </c>
      <c r="U15" s="187">
        <v>0.2</v>
      </c>
      <c r="V15" s="7" t="s">
        <v>355</v>
      </c>
      <c r="W15" s="113">
        <v>2024.0</v>
      </c>
      <c r="X15" s="113" t="s">
        <v>356</v>
      </c>
      <c r="Y15" s="113">
        <v>479782.0</v>
      </c>
      <c r="Z15" s="7">
        <v>60.0</v>
      </c>
      <c r="AA15" s="14">
        <f>Y15/160*100</f>
        <v>299863.75</v>
      </c>
    </row>
    <row r="16">
      <c r="A16" s="7" t="s">
        <v>357</v>
      </c>
      <c r="B16" s="7" t="s">
        <v>353</v>
      </c>
      <c r="C16" s="16">
        <v>0.5</v>
      </c>
      <c r="D16" s="7" t="s">
        <v>329</v>
      </c>
      <c r="E16" s="7">
        <v>6.0</v>
      </c>
      <c r="F16" s="7">
        <v>15.0</v>
      </c>
      <c r="G16" s="7">
        <v>45.0</v>
      </c>
      <c r="H16" s="7">
        <v>15.0</v>
      </c>
      <c r="I16" s="7">
        <v>1.0</v>
      </c>
      <c r="J16" s="7">
        <v>16.0</v>
      </c>
      <c r="K16" s="141">
        <f t="shared" si="2"/>
        <v>0.02358490566</v>
      </c>
      <c r="L16" s="7" t="s">
        <v>326</v>
      </c>
      <c r="M16" s="193">
        <f t="shared" ref="M16:O16" si="23">$C16/F16</f>
        <v>0.03333333333</v>
      </c>
      <c r="N16" s="193">
        <f t="shared" si="23"/>
        <v>0.01111111111</v>
      </c>
      <c r="O16" s="193">
        <f t="shared" si="23"/>
        <v>0.03333333333</v>
      </c>
      <c r="U16" s="187">
        <v>0.1</v>
      </c>
      <c r="V16" s="14">
        <f>4400+991</f>
        <v>5391</v>
      </c>
      <c r="W16" s="113">
        <v>2406.0</v>
      </c>
      <c r="X16" s="113" t="s">
        <v>358</v>
      </c>
      <c r="Y16" s="113">
        <v>230131.0</v>
      </c>
    </row>
    <row r="17">
      <c r="A17" s="7" t="s">
        <v>359</v>
      </c>
      <c r="B17" s="7" t="s">
        <v>360</v>
      </c>
      <c r="C17" s="16">
        <v>0.5</v>
      </c>
      <c r="D17" s="7" t="s">
        <v>332</v>
      </c>
      <c r="E17" s="7">
        <v>6.0</v>
      </c>
      <c r="F17" s="7">
        <v>15.0</v>
      </c>
      <c r="G17" s="7">
        <v>45.0</v>
      </c>
      <c r="H17" s="7">
        <v>15.0</v>
      </c>
      <c r="I17" s="7">
        <v>1.0</v>
      </c>
      <c r="J17" s="7">
        <v>16.0</v>
      </c>
      <c r="K17" s="141">
        <f t="shared" si="2"/>
        <v>0.02358490566</v>
      </c>
      <c r="L17" s="7" t="s">
        <v>326</v>
      </c>
      <c r="M17" s="193">
        <f t="shared" ref="M17:O17" si="24">$C17/F17</f>
        <v>0.03333333333</v>
      </c>
      <c r="N17" s="193">
        <f t="shared" si="24"/>
        <v>0.01111111111</v>
      </c>
      <c r="O17" s="193">
        <f t="shared" si="24"/>
        <v>0.03333333333</v>
      </c>
      <c r="U17" s="7" t="s">
        <v>361</v>
      </c>
      <c r="V17" s="113">
        <f>(W15*1.2)+W16</f>
        <v>4834.8</v>
      </c>
      <c r="W17" s="194"/>
      <c r="X17" s="113" t="s">
        <v>362</v>
      </c>
      <c r="Y17" s="113">
        <v>134344.0</v>
      </c>
    </row>
    <row r="18">
      <c r="A18" s="7" t="s">
        <v>363</v>
      </c>
      <c r="B18" s="7" t="s">
        <v>360</v>
      </c>
      <c r="C18" s="16">
        <v>0.5</v>
      </c>
      <c r="D18" s="7" t="s">
        <v>325</v>
      </c>
      <c r="E18" s="7">
        <v>6.0</v>
      </c>
      <c r="F18" s="7">
        <v>15.0</v>
      </c>
      <c r="G18" s="7">
        <v>45.0</v>
      </c>
      <c r="H18" s="7">
        <v>15.0</v>
      </c>
      <c r="I18" s="7">
        <v>1.0</v>
      </c>
      <c r="J18" s="7">
        <v>16.0</v>
      </c>
      <c r="K18" s="141">
        <f t="shared" si="2"/>
        <v>0.02358490566</v>
      </c>
      <c r="L18" s="7" t="s">
        <v>326</v>
      </c>
      <c r="M18" s="193">
        <f t="shared" ref="M18:O18" si="25">$C18/F18</f>
        <v>0.03333333333</v>
      </c>
      <c r="N18" s="193">
        <f t="shared" si="25"/>
        <v>0.01111111111</v>
      </c>
      <c r="O18" s="193">
        <f t="shared" si="25"/>
        <v>0.03333333333</v>
      </c>
      <c r="U18" s="7" t="s">
        <v>364</v>
      </c>
      <c r="V18" s="113">
        <f>(W16*1.2)+W15</f>
        <v>4911.2</v>
      </c>
      <c r="W18" s="194"/>
      <c r="X18" s="113" t="s">
        <v>365</v>
      </c>
      <c r="Y18" s="113">
        <v>170500.0</v>
      </c>
    </row>
    <row r="19">
      <c r="A19" s="7" t="s">
        <v>357</v>
      </c>
      <c r="B19" s="7" t="s">
        <v>360</v>
      </c>
      <c r="C19" s="16">
        <v>0.5</v>
      </c>
      <c r="D19" s="7" t="s">
        <v>329</v>
      </c>
      <c r="E19" s="7">
        <v>6.0</v>
      </c>
      <c r="F19" s="7">
        <v>15.0</v>
      </c>
      <c r="G19" s="7">
        <v>45.0</v>
      </c>
      <c r="H19" s="7">
        <v>15.0</v>
      </c>
      <c r="I19" s="7">
        <v>1.0</v>
      </c>
      <c r="J19" s="7">
        <v>16.0</v>
      </c>
      <c r="K19" s="141">
        <f t="shared" si="2"/>
        <v>0.02358490566</v>
      </c>
      <c r="L19" s="7" t="s">
        <v>326</v>
      </c>
      <c r="M19" s="193">
        <f t="shared" ref="M19:O19" si="26">$C19/F19</f>
        <v>0.03333333333</v>
      </c>
      <c r="N19" s="193">
        <f t="shared" si="26"/>
        <v>0.01111111111</v>
      </c>
      <c r="O19" s="193">
        <f t="shared" si="26"/>
        <v>0.03333333333</v>
      </c>
      <c r="U19" s="7" t="s">
        <v>366</v>
      </c>
      <c r="V19" s="7">
        <f>(W15+W16)*1.2</f>
        <v>5316</v>
      </c>
      <c r="W19" s="194"/>
      <c r="X19" s="113" t="s">
        <v>367</v>
      </c>
      <c r="Y19" s="113">
        <v>50650.0</v>
      </c>
    </row>
    <row r="20">
      <c r="A20" s="7" t="s">
        <v>368</v>
      </c>
      <c r="B20" s="7" t="s">
        <v>369</v>
      </c>
      <c r="C20" s="16">
        <v>1.0</v>
      </c>
      <c r="D20" s="7" t="s">
        <v>325</v>
      </c>
      <c r="E20" s="7">
        <v>5.0</v>
      </c>
      <c r="F20" s="7">
        <v>6.0</v>
      </c>
      <c r="G20" s="7">
        <v>18.0</v>
      </c>
      <c r="H20" s="7">
        <v>6.0</v>
      </c>
      <c r="I20" s="7">
        <v>2.0</v>
      </c>
      <c r="J20" s="7">
        <v>14.0</v>
      </c>
      <c r="K20" s="141">
        <f t="shared" si="2"/>
        <v>0.02314814815</v>
      </c>
      <c r="L20" s="7" t="s">
        <v>370</v>
      </c>
      <c r="M20" s="193">
        <f t="shared" ref="M20:O20" si="27">$C20/F20</f>
        <v>0.1666666667</v>
      </c>
      <c r="N20" s="193">
        <f t="shared" si="27"/>
        <v>0.05555555556</v>
      </c>
      <c r="O20" s="193">
        <f t="shared" si="27"/>
        <v>0.1666666667</v>
      </c>
      <c r="W20" s="194"/>
      <c r="X20" s="113" t="s">
        <v>371</v>
      </c>
      <c r="Y20" s="7">
        <v>844125.0</v>
      </c>
      <c r="Z20" s="113">
        <v>833969.0</v>
      </c>
      <c r="AA20" s="113">
        <v>436802.0</v>
      </c>
      <c r="AB20" s="7">
        <v>396893.0</v>
      </c>
    </row>
    <row r="21">
      <c r="A21" s="7" t="s">
        <v>372</v>
      </c>
      <c r="B21" s="7" t="s">
        <v>369</v>
      </c>
      <c r="C21" s="16">
        <v>1.0</v>
      </c>
      <c r="D21" s="7" t="s">
        <v>329</v>
      </c>
      <c r="E21" s="7">
        <v>5.0</v>
      </c>
      <c r="F21" s="7">
        <v>6.0</v>
      </c>
      <c r="G21" s="7">
        <v>18.0</v>
      </c>
      <c r="H21" s="7">
        <v>6.0</v>
      </c>
      <c r="I21" s="7">
        <v>2.0</v>
      </c>
      <c r="J21" s="7">
        <v>14.0</v>
      </c>
      <c r="K21" s="141">
        <f t="shared" si="2"/>
        <v>0.02314814815</v>
      </c>
      <c r="L21" s="7" t="s">
        <v>370</v>
      </c>
      <c r="M21" s="193">
        <f t="shared" ref="M21:O21" si="28">$C21/F21</f>
        <v>0.1666666667</v>
      </c>
      <c r="N21" s="193">
        <f t="shared" si="28"/>
        <v>0.05555555556</v>
      </c>
      <c r="O21" s="193">
        <f t="shared" si="28"/>
        <v>0.1666666667</v>
      </c>
      <c r="U21" s="14">
        <f>5.17+0.244</f>
        <v>5.414</v>
      </c>
      <c r="W21" s="194"/>
      <c r="X21" s="113" t="s">
        <v>373</v>
      </c>
      <c r="Y21" s="113">
        <v>125817.0</v>
      </c>
    </row>
    <row r="22">
      <c r="A22" s="7" t="s">
        <v>374</v>
      </c>
      <c r="B22" s="7" t="s">
        <v>369</v>
      </c>
      <c r="C22" s="16">
        <v>1.0</v>
      </c>
      <c r="D22" s="7" t="s">
        <v>332</v>
      </c>
      <c r="E22" s="7">
        <v>5.0</v>
      </c>
      <c r="F22" s="7">
        <v>6.0</v>
      </c>
      <c r="G22" s="7">
        <v>18.0</v>
      </c>
      <c r="H22" s="7">
        <v>6.0</v>
      </c>
      <c r="I22" s="7">
        <v>2.0</v>
      </c>
      <c r="J22" s="7">
        <v>14.0</v>
      </c>
      <c r="K22" s="141">
        <f t="shared" si="2"/>
        <v>0.02314814815</v>
      </c>
      <c r="L22" s="7" t="s">
        <v>370</v>
      </c>
      <c r="M22" s="193">
        <f t="shared" ref="M22:O22" si="29">$C22/F22</f>
        <v>0.1666666667</v>
      </c>
      <c r="N22" s="193">
        <f t="shared" si="29"/>
        <v>0.05555555556</v>
      </c>
      <c r="O22" s="193">
        <f t="shared" si="29"/>
        <v>0.1666666667</v>
      </c>
      <c r="W22" s="194"/>
      <c r="X22" s="113" t="s">
        <v>375</v>
      </c>
      <c r="Y22" s="113">
        <f>SUM(Y15:Y21)</f>
        <v>2035349</v>
      </c>
    </row>
    <row r="23">
      <c r="A23" s="7" t="s">
        <v>376</v>
      </c>
      <c r="B23" s="7" t="s">
        <v>377</v>
      </c>
      <c r="C23" s="16">
        <v>0.82</v>
      </c>
      <c r="D23" s="7" t="s">
        <v>325</v>
      </c>
      <c r="E23" s="7">
        <v>4.0</v>
      </c>
      <c r="F23" s="7">
        <v>70.0</v>
      </c>
      <c r="G23" s="7">
        <v>208.0</v>
      </c>
      <c r="H23" s="7">
        <v>70.0</v>
      </c>
      <c r="I23" s="7">
        <v>16.0</v>
      </c>
      <c r="J23" s="7">
        <v>14.0</v>
      </c>
      <c r="K23" s="141">
        <f t="shared" si="2"/>
        <v>0.002162447257</v>
      </c>
      <c r="L23" s="7" t="s">
        <v>326</v>
      </c>
      <c r="M23" s="193">
        <f t="shared" ref="M23:O23" si="30">$C23/F23</f>
        <v>0.01171428571</v>
      </c>
      <c r="N23" s="193">
        <f t="shared" si="30"/>
        <v>0.003942307692</v>
      </c>
      <c r="O23" s="193">
        <f t="shared" si="30"/>
        <v>0.01171428571</v>
      </c>
      <c r="W23" s="194"/>
      <c r="X23" s="194"/>
      <c r="Y23" s="194"/>
    </row>
    <row r="24">
      <c r="A24" s="7" t="s">
        <v>378</v>
      </c>
      <c r="B24" s="7" t="s">
        <v>377</v>
      </c>
      <c r="C24" s="16">
        <v>0.82</v>
      </c>
      <c r="D24" s="7" t="s">
        <v>329</v>
      </c>
      <c r="E24" s="7">
        <v>5.0</v>
      </c>
      <c r="F24" s="7">
        <v>126.0</v>
      </c>
      <c r="G24" s="7">
        <v>379.0</v>
      </c>
      <c r="H24" s="7">
        <v>126.0</v>
      </c>
      <c r="I24" s="7">
        <v>23.0</v>
      </c>
      <c r="J24" s="7">
        <v>22.0</v>
      </c>
      <c r="K24" s="141">
        <f t="shared" si="2"/>
        <v>0.001476945245</v>
      </c>
      <c r="L24" s="7" t="s">
        <v>326</v>
      </c>
      <c r="M24" s="193">
        <f t="shared" ref="M24:O24" si="31">$C24/F24</f>
        <v>0.006507936508</v>
      </c>
      <c r="N24" s="193">
        <f t="shared" si="31"/>
        <v>0.002163588391</v>
      </c>
      <c r="O24" s="193">
        <f t="shared" si="31"/>
        <v>0.006507936508</v>
      </c>
      <c r="W24" s="194"/>
      <c r="X24" s="194"/>
      <c r="Y24" s="194"/>
    </row>
    <row r="25">
      <c r="A25" s="7" t="s">
        <v>379</v>
      </c>
      <c r="B25" s="7" t="s">
        <v>377</v>
      </c>
      <c r="C25" s="16">
        <v>0.82</v>
      </c>
      <c r="D25" s="7" t="s">
        <v>332</v>
      </c>
      <c r="E25" s="7">
        <v>4.0</v>
      </c>
      <c r="F25" s="7">
        <v>97.0</v>
      </c>
      <c r="G25" s="7">
        <v>291.0</v>
      </c>
      <c r="H25" s="7">
        <v>97.0</v>
      </c>
      <c r="I25" s="7">
        <v>19.0</v>
      </c>
      <c r="J25" s="7">
        <v>22.0</v>
      </c>
      <c r="K25" s="141">
        <f t="shared" si="2"/>
        <v>0.001785714286</v>
      </c>
      <c r="L25" s="7" t="s">
        <v>326</v>
      </c>
      <c r="M25" s="193">
        <f t="shared" ref="M25:O25" si="32">$C25/F25</f>
        <v>0.008453608247</v>
      </c>
      <c r="N25" s="193">
        <f t="shared" si="32"/>
        <v>0.002817869416</v>
      </c>
      <c r="O25" s="193">
        <f t="shared" si="32"/>
        <v>0.008453608247</v>
      </c>
      <c r="W25" s="194"/>
      <c r="X25" s="194"/>
      <c r="Y25" s="194"/>
    </row>
    <row r="26">
      <c r="C26" s="11"/>
      <c r="J26" s="141"/>
      <c r="L26" s="140"/>
      <c r="M26" s="140"/>
      <c r="N26" s="140"/>
      <c r="W26" s="194"/>
      <c r="X26" s="194"/>
      <c r="Y26" s="194"/>
    </row>
    <row r="27">
      <c r="C27" s="11"/>
      <c r="J27" s="141"/>
      <c r="L27" s="140"/>
      <c r="M27" s="140"/>
      <c r="N27" s="140"/>
      <c r="W27" s="194"/>
      <c r="X27" s="113" t="s">
        <v>308</v>
      </c>
      <c r="Y27" s="18">
        <v>553185.0</v>
      </c>
    </row>
    <row r="28">
      <c r="C28" s="11"/>
      <c r="J28" s="141"/>
      <c r="L28" s="140"/>
      <c r="M28" s="140"/>
      <c r="N28" s="140"/>
      <c r="W28" s="194"/>
      <c r="X28" s="113" t="s">
        <v>362</v>
      </c>
      <c r="Y28" s="18">
        <v>154898.0</v>
      </c>
    </row>
    <row r="29">
      <c r="B29" s="7" t="s">
        <v>332</v>
      </c>
      <c r="C29" s="16" t="s">
        <v>325</v>
      </c>
      <c r="D29" s="7" t="s">
        <v>329</v>
      </c>
      <c r="J29" s="141"/>
      <c r="L29" s="140"/>
      <c r="M29" s="140"/>
      <c r="N29" s="140"/>
      <c r="W29" s="194"/>
      <c r="X29" s="194"/>
      <c r="Y29" s="12">
        <f>SUM(Y27:Y28)</f>
        <v>708083</v>
      </c>
    </row>
    <row r="30">
      <c r="A30" s="7" t="s">
        <v>380</v>
      </c>
      <c r="B30" s="12">
        <f>(491027+137493)/1.6375</f>
        <v>383829.0076</v>
      </c>
      <c r="C30" s="12">
        <f>(32123+8996)/1.685</f>
        <v>24402.96736</v>
      </c>
      <c r="D30" s="12">
        <f>(3905+1094)/1.7275</f>
        <v>2893.777135</v>
      </c>
      <c r="J30" s="141"/>
      <c r="L30" s="140"/>
      <c r="M30" s="140"/>
      <c r="N30" s="140"/>
      <c r="W30" s="194"/>
      <c r="X30" s="194"/>
      <c r="Y30" s="194"/>
    </row>
    <row r="31">
      <c r="A31" s="7" t="s">
        <v>381</v>
      </c>
      <c r="B31" s="12">
        <f>(1115450+312337)/1.67</f>
        <v>854962.2754</v>
      </c>
      <c r="C31" s="12">
        <f>(17150+4802)/1.61</f>
        <v>13634.78261</v>
      </c>
      <c r="D31" s="12">
        <f>(4602+1289)/1.76</f>
        <v>3347.159091</v>
      </c>
      <c r="J31" s="141"/>
      <c r="L31" s="140"/>
      <c r="M31" s="140"/>
      <c r="N31" s="140"/>
      <c r="W31" s="194"/>
      <c r="X31" s="113" t="s">
        <v>308</v>
      </c>
      <c r="Y31" s="18">
        <v>909990.0</v>
      </c>
      <c r="Z31" s="12">
        <f>Y31/164.5*100</f>
        <v>553185.4103</v>
      </c>
      <c r="AA31" s="7" t="s">
        <v>382</v>
      </c>
    </row>
    <row r="32">
      <c r="A32" s="7" t="s">
        <v>383</v>
      </c>
      <c r="B32" s="12">
        <f>(890629+249385)/1.61</f>
        <v>708083.2298</v>
      </c>
      <c r="C32" s="12">
        <f>(19528+5468)/1.61</f>
        <v>15525.46584</v>
      </c>
      <c r="D32" s="12">
        <f>(4303+1205)/1.7</f>
        <v>3240</v>
      </c>
      <c r="J32" s="141"/>
      <c r="L32" s="140"/>
      <c r="M32" s="140"/>
      <c r="N32" s="140"/>
      <c r="O32" s="7"/>
      <c r="P32" s="7" t="s">
        <v>384</v>
      </c>
      <c r="Q32" s="7">
        <v>2514.0</v>
      </c>
      <c r="W32" s="194"/>
      <c r="X32" s="7" t="s">
        <v>358</v>
      </c>
      <c r="Y32" s="18">
        <v>360397.0</v>
      </c>
      <c r="Z32" s="18">
        <v>360397.0</v>
      </c>
      <c r="AA32" s="7" t="s">
        <v>385</v>
      </c>
    </row>
    <row r="33">
      <c r="A33" s="7" t="s">
        <v>386</v>
      </c>
      <c r="B33" s="12">
        <f>(503487+140982)/1.61</f>
        <v>400291.3043</v>
      </c>
      <c r="C33" s="12">
        <f>(30265+8475)/1.64</f>
        <v>23621.95122</v>
      </c>
      <c r="D33" s="12">
        <f>(3874+1085)/1.7</f>
        <v>2917.058824</v>
      </c>
      <c r="J33" s="141"/>
      <c r="L33" s="140"/>
      <c r="M33" s="140"/>
      <c r="N33" s="140"/>
      <c r="O33" s="7"/>
      <c r="P33" s="7" t="s">
        <v>387</v>
      </c>
      <c r="Q33" s="7">
        <v>20.0</v>
      </c>
      <c r="W33" s="194"/>
      <c r="X33" s="113" t="s">
        <v>362</v>
      </c>
      <c r="Y33" s="18">
        <v>254807.0</v>
      </c>
      <c r="Z33" s="12">
        <f>Y33/164.5*100</f>
        <v>154897.8723</v>
      </c>
      <c r="AA33" s="7" t="s">
        <v>382</v>
      </c>
    </row>
    <row r="34">
      <c r="A34" s="7" t="s">
        <v>388</v>
      </c>
      <c r="B34" s="12">
        <f>(513331+143738)/1.61</f>
        <v>408117.3913</v>
      </c>
      <c r="C34" s="12">
        <f>(29816+8350)/1.64</f>
        <v>23271.95122</v>
      </c>
      <c r="D34" s="12">
        <f>(3888+1089)/1.7</f>
        <v>2927.647059</v>
      </c>
      <c r="J34" s="139" t="s">
        <v>389</v>
      </c>
      <c r="K34" s="7">
        <v>5.0</v>
      </c>
      <c r="L34" s="140"/>
      <c r="M34" s="140"/>
      <c r="N34" s="140"/>
      <c r="O34" s="7"/>
      <c r="P34" s="7" t="s">
        <v>390</v>
      </c>
      <c r="Q34" s="7">
        <v>4.0</v>
      </c>
      <c r="S34" s="14">
        <f>(Q34+U37)*(1+U36)</f>
        <v>8.54</v>
      </c>
      <c r="W34" s="194"/>
      <c r="X34" s="113" t="s">
        <v>365</v>
      </c>
      <c r="Y34" s="18">
        <v>170500.0</v>
      </c>
      <c r="Z34" s="12">
        <f>105500+15000+45000</f>
        <v>165500</v>
      </c>
      <c r="AA34" s="7" t="s">
        <v>391</v>
      </c>
    </row>
    <row r="35">
      <c r="A35" s="7" t="s">
        <v>145</v>
      </c>
      <c r="B35" s="12">
        <f>(483335+135340)/1.5712</f>
        <v>393759.5468</v>
      </c>
      <c r="C35" s="12">
        <f>(29717+8322)/1.59</f>
        <v>23923.89937</v>
      </c>
      <c r="D35" s="12">
        <f>(3740+1047)/1.6462</f>
        <v>2907.909124</v>
      </c>
      <c r="J35" s="139" t="s">
        <v>389</v>
      </c>
      <c r="K35" s="7">
        <v>5.0</v>
      </c>
      <c r="L35" s="140"/>
      <c r="M35" s="140"/>
      <c r="N35" s="140"/>
      <c r="O35" s="7"/>
      <c r="P35" s="7" t="s">
        <v>392</v>
      </c>
      <c r="Q35" s="7">
        <v>8.5</v>
      </c>
      <c r="W35" s="194"/>
      <c r="X35" s="113" t="s">
        <v>367</v>
      </c>
      <c r="Y35" s="18">
        <v>50650.0</v>
      </c>
      <c r="Z35" s="18">
        <v>50650.0</v>
      </c>
      <c r="AA35" s="7" t="s">
        <v>393</v>
      </c>
    </row>
    <row r="36">
      <c r="A36" s="7" t="s">
        <v>255</v>
      </c>
      <c r="B36" s="12">
        <f>(1059238+296598)/1.495</f>
        <v>906913.7124</v>
      </c>
      <c r="C36" s="12">
        <f>(15508+4343)/1.515</f>
        <v>13102.9703</v>
      </c>
      <c r="D36" s="12">
        <f>(4146+1161)/1.57</f>
        <v>3380.254777</v>
      </c>
      <c r="J36" s="139" t="s">
        <v>389</v>
      </c>
      <c r="K36" s="7">
        <v>5.0</v>
      </c>
      <c r="L36" s="140"/>
      <c r="M36" s="140"/>
      <c r="N36" s="140"/>
      <c r="O36" s="7"/>
      <c r="P36" s="7" t="s">
        <v>394</v>
      </c>
      <c r="Q36" s="7">
        <v>8.6</v>
      </c>
      <c r="T36" s="113">
        <v>0.64</v>
      </c>
      <c r="U36" s="190">
        <f>sum(S37:S45)/100</f>
        <v>0.525</v>
      </c>
      <c r="W36" s="194"/>
      <c r="X36" s="113" t="s">
        <v>371</v>
      </c>
      <c r="Y36" s="18">
        <v>844125.0</v>
      </c>
      <c r="Z36" s="18">
        <v>2484617.0</v>
      </c>
      <c r="AA36" s="7" t="s">
        <v>395</v>
      </c>
    </row>
    <row r="37">
      <c r="A37" s="7" t="s">
        <v>254</v>
      </c>
      <c r="B37" s="12">
        <f>(1075471+301143)/1.495</f>
        <v>920812.0401</v>
      </c>
      <c r="C37" s="12">
        <f>(15353+4299)/1.515</f>
        <v>12971.61716</v>
      </c>
      <c r="D37" s="12">
        <f>(4157+1164)/1.57</f>
        <v>3389.171975</v>
      </c>
      <c r="J37" s="139" t="s">
        <v>389</v>
      </c>
      <c r="K37" s="7">
        <v>7.5</v>
      </c>
      <c r="L37" s="140"/>
      <c r="M37" s="140"/>
      <c r="N37" s="140"/>
      <c r="O37" s="7"/>
      <c r="P37" s="7" t="s">
        <v>396</v>
      </c>
      <c r="Q37" s="7">
        <v>5253.5</v>
      </c>
      <c r="R37" s="7"/>
      <c r="S37" s="7">
        <v>13.5</v>
      </c>
      <c r="T37" s="7" t="s">
        <v>306</v>
      </c>
      <c r="U37" s="7">
        <f>sum(T30:T46)</f>
        <v>1.6</v>
      </c>
      <c r="W37" s="194"/>
      <c r="X37" s="194"/>
      <c r="Y37" s="194"/>
      <c r="Z37" s="18">
        <v>447231.0</v>
      </c>
      <c r="AA37" s="7" t="s">
        <v>397</v>
      </c>
    </row>
    <row r="38">
      <c r="A38" s="7" t="s">
        <v>142</v>
      </c>
      <c r="B38" s="12">
        <f>(551919+154543)/1.495</f>
        <v>472549.8328</v>
      </c>
      <c r="C38" s="12">
        <f>(24637+6899)/1.515</f>
        <v>20815.84158</v>
      </c>
      <c r="D38" s="12">
        <f>(3693+1034)/1.57</f>
        <v>3010.828025</v>
      </c>
      <c r="J38" s="139" t="s">
        <v>389</v>
      </c>
      <c r="K38" s="7">
        <v>1.5</v>
      </c>
      <c r="L38" s="140"/>
      <c r="M38" s="140"/>
      <c r="N38" s="140"/>
      <c r="O38" s="7"/>
      <c r="P38" s="7" t="s">
        <v>398</v>
      </c>
      <c r="Q38" s="13">
        <f>(Q32+sum(L39:L43))*(1+sum(K34:K42)/100)</f>
        <v>5253.43</v>
      </c>
      <c r="T38" s="7">
        <v>0.48</v>
      </c>
      <c r="W38" s="194"/>
      <c r="X38" s="194"/>
      <c r="Y38" s="194"/>
      <c r="Z38" s="18">
        <v>396893.0</v>
      </c>
      <c r="AA38" s="7" t="s">
        <v>399</v>
      </c>
    </row>
    <row r="39">
      <c r="A39" s="7" t="s">
        <v>252</v>
      </c>
      <c r="B39" s="12">
        <f>(489115+136958)/1.495</f>
        <v>418777.9264</v>
      </c>
      <c r="C39" s="12">
        <f>(27004+7562)/1.515</f>
        <v>22815.84158</v>
      </c>
      <c r="D39" s="12">
        <f>(3609+1011)/1.57</f>
        <v>2942.675159</v>
      </c>
      <c r="J39" s="139" t="s">
        <v>400</v>
      </c>
      <c r="L39" s="137">
        <v>300.0</v>
      </c>
      <c r="M39" s="140"/>
      <c r="N39" s="140"/>
      <c r="O39" s="7"/>
      <c r="P39" s="7" t="s">
        <v>401</v>
      </c>
      <c r="Q39" s="12">
        <f>V2*Q37</f>
        <v>2406103</v>
      </c>
      <c r="R39" s="7"/>
      <c r="S39" s="7">
        <v>15.0</v>
      </c>
      <c r="T39" s="7" t="s">
        <v>306</v>
      </c>
      <c r="W39" s="194"/>
      <c r="X39" s="194"/>
      <c r="Y39" s="194"/>
      <c r="Z39" s="18"/>
    </row>
    <row r="40">
      <c r="A40" s="7" t="s">
        <v>253</v>
      </c>
      <c r="B40" s="12">
        <f>(429542+120276)/1.495</f>
        <v>367771.2375</v>
      </c>
      <c r="C40" s="12">
        <f>(29861+8362)/1.515</f>
        <v>25229.70297</v>
      </c>
      <c r="D40" s="12">
        <f>(3519+986)/1.57</f>
        <v>2869.426752</v>
      </c>
      <c r="J40" s="139" t="s">
        <v>400</v>
      </c>
      <c r="K40" s="7">
        <v>15.0</v>
      </c>
      <c r="L40" s="140"/>
      <c r="M40" s="140"/>
      <c r="N40" s="140"/>
      <c r="O40" s="7"/>
      <c r="P40" s="7" t="s">
        <v>402</v>
      </c>
      <c r="Q40" s="15">
        <f>V2*Q38</f>
        <v>2406070.94</v>
      </c>
      <c r="T40" s="7">
        <v>0.48</v>
      </c>
      <c r="W40" s="194"/>
      <c r="X40" s="194"/>
      <c r="Y40" s="194"/>
      <c r="Z40" s="18"/>
    </row>
    <row r="41">
      <c r="A41" s="7" t="s">
        <v>403</v>
      </c>
      <c r="B41" s="12">
        <f>(1+1)/1.495</f>
        <v>1.337792642</v>
      </c>
      <c r="C41" s="12">
        <f>(1+1)/1.515</f>
        <v>1.320132013</v>
      </c>
      <c r="D41" s="12">
        <f>(1+1)/1.57</f>
        <v>1.27388535</v>
      </c>
      <c r="J41" s="139" t="s">
        <v>400</v>
      </c>
      <c r="L41" s="137">
        <v>300.0</v>
      </c>
      <c r="M41" s="140"/>
      <c r="N41" s="140"/>
      <c r="O41" s="7"/>
      <c r="P41" s="7" t="s">
        <v>404</v>
      </c>
      <c r="Q41" s="15">
        <f>Q40-Q39</f>
        <v>-32.06</v>
      </c>
      <c r="R41" s="7"/>
      <c r="S41" s="7">
        <v>1.5</v>
      </c>
      <c r="T41" s="7" t="s">
        <v>306</v>
      </c>
      <c r="W41" s="194"/>
      <c r="X41" s="194"/>
      <c r="Y41" s="194"/>
      <c r="Z41" s="18"/>
    </row>
    <row r="42">
      <c r="A42" s="7" t="s">
        <v>153</v>
      </c>
      <c r="B42" s="12">
        <f>(490290+137286)/1.45</f>
        <v>432811.0345</v>
      </c>
      <c r="C42" s="12">
        <f>(25203+7057)/1.45</f>
        <v>22248.27586</v>
      </c>
      <c r="D42" s="12">
        <f>(3539+991)/1.53</f>
        <v>2960.784314</v>
      </c>
      <c r="J42" s="139" t="s">
        <v>400</v>
      </c>
      <c r="K42" s="7">
        <v>10.5</v>
      </c>
      <c r="L42" s="140"/>
      <c r="M42" s="140"/>
      <c r="N42" s="140"/>
      <c r="R42" s="7"/>
      <c r="S42" s="7">
        <v>7.5</v>
      </c>
      <c r="T42" s="7" t="s">
        <v>306</v>
      </c>
      <c r="W42" s="194"/>
      <c r="X42" s="194"/>
      <c r="Y42" s="194"/>
      <c r="Z42" s="18"/>
    </row>
    <row r="43">
      <c r="A43" s="7" t="s">
        <v>405</v>
      </c>
      <c r="B43" s="12">
        <f>(1091478+305625)/1.45</f>
        <v>963519.3103</v>
      </c>
      <c r="C43" s="12">
        <f>(14255+3992)/1.45</f>
        <v>12584.13793</v>
      </c>
      <c r="D43" s="12">
        <f>(4081+1143)/1.53</f>
        <v>3414.379085</v>
      </c>
      <c r="J43" s="139" t="s">
        <v>400</v>
      </c>
      <c r="L43" s="137">
        <v>400.0</v>
      </c>
      <c r="M43" s="140"/>
      <c r="N43" s="140"/>
      <c r="R43" s="7"/>
      <c r="S43" s="7">
        <v>5.0</v>
      </c>
      <c r="T43" s="7" t="s">
        <v>306</v>
      </c>
      <c r="W43" s="194"/>
      <c r="X43" s="194"/>
      <c r="Y43" s="194"/>
      <c r="Z43" s="18"/>
    </row>
    <row r="44">
      <c r="A44" s="7" t="s">
        <v>258</v>
      </c>
      <c r="B44" s="12">
        <f>(1001521+280437)/1.45</f>
        <v>884108.9655</v>
      </c>
      <c r="C44" s="12">
        <f>(15100+4228)/1.45</f>
        <v>13329.65517</v>
      </c>
      <c r="D44" s="12">
        <f>(4023+1127)/1.53</f>
        <v>3366.013072</v>
      </c>
      <c r="J44" s="141"/>
      <c r="L44" s="140"/>
      <c r="M44" s="140"/>
      <c r="N44" s="140"/>
      <c r="R44" s="7"/>
      <c r="S44" s="7">
        <v>5.0</v>
      </c>
      <c r="T44" s="7" t="s">
        <v>306</v>
      </c>
      <c r="W44" s="194"/>
      <c r="X44" s="194"/>
      <c r="Y44" s="194"/>
      <c r="Z44" s="18"/>
    </row>
    <row r="45">
      <c r="A45" s="7" t="s">
        <v>154</v>
      </c>
      <c r="B45" s="12">
        <f>(500073+140025)/1.45</f>
        <v>441446.8966</v>
      </c>
      <c r="C45" s="12">
        <f>(24824+6952)/1.45</f>
        <v>21914.48276</v>
      </c>
      <c r="D45" s="12">
        <f>(3553+995)/1.53</f>
        <v>2972.54902</v>
      </c>
      <c r="J45" s="141"/>
      <c r="L45" s="140"/>
      <c r="M45" s="140"/>
      <c r="N45" s="140"/>
      <c r="R45" s="7"/>
      <c r="S45" s="7">
        <v>5.0</v>
      </c>
      <c r="T45" s="7" t="s">
        <v>306</v>
      </c>
      <c r="W45" s="194"/>
      <c r="X45" s="194"/>
      <c r="Y45" s="194"/>
      <c r="Z45" s="18"/>
    </row>
    <row r="46">
      <c r="A46" s="7" t="s">
        <v>155</v>
      </c>
      <c r="B46" s="12">
        <f>(460865+129047)/1.45</f>
        <v>406835.8621</v>
      </c>
      <c r="C46" s="12">
        <f>(26424+7399)/1.45</f>
        <v>23326.2069</v>
      </c>
      <c r="D46" s="12">
        <f>(3498+979)/1.53</f>
        <v>2926.143791</v>
      </c>
      <c r="J46" s="141"/>
      <c r="L46" s="140"/>
      <c r="M46" s="140"/>
      <c r="N46" s="140"/>
      <c r="T46" s="187"/>
      <c r="W46" s="194"/>
      <c r="X46" s="194"/>
      <c r="Y46" s="194"/>
      <c r="Z46" s="18"/>
    </row>
    <row r="47" ht="58.5" customHeight="1">
      <c r="B47" s="12"/>
      <c r="C47" s="12"/>
      <c r="D47" s="12"/>
      <c r="J47" s="141"/>
      <c r="L47" s="196" t="s">
        <v>406</v>
      </c>
      <c r="M47" s="197"/>
      <c r="N47" s="197"/>
      <c r="O47" s="197"/>
      <c r="P47" s="197"/>
      <c r="Q47" s="197"/>
      <c r="R47" s="197"/>
      <c r="S47" s="197"/>
      <c r="T47" s="197"/>
      <c r="U47" s="197"/>
      <c r="V47" s="197"/>
      <c r="W47" s="197"/>
      <c r="X47" s="197"/>
      <c r="Y47" s="197"/>
      <c r="Z47" s="198"/>
      <c r="AA47" s="199"/>
    </row>
    <row r="48">
      <c r="B48" s="12"/>
      <c r="C48" s="12"/>
      <c r="D48" s="12"/>
      <c r="J48" s="141"/>
      <c r="L48" s="200" t="s">
        <v>407</v>
      </c>
      <c r="M48" s="201" t="s">
        <v>408</v>
      </c>
      <c r="N48" s="202" t="s">
        <v>409</v>
      </c>
      <c r="O48" s="202" t="s">
        <v>410</v>
      </c>
      <c r="P48" s="202" t="s">
        <v>411</v>
      </c>
      <c r="Q48" s="202" t="s">
        <v>412</v>
      </c>
      <c r="R48" s="202" t="s">
        <v>413</v>
      </c>
      <c r="S48" s="202" t="s">
        <v>414</v>
      </c>
      <c r="T48" s="202" t="s">
        <v>415</v>
      </c>
      <c r="U48" s="202" t="s">
        <v>416</v>
      </c>
      <c r="V48" s="202" t="s">
        <v>417</v>
      </c>
      <c r="W48" s="202" t="s">
        <v>418</v>
      </c>
      <c r="X48" s="203" t="s">
        <v>419</v>
      </c>
      <c r="Y48" s="203" t="s">
        <v>420</v>
      </c>
      <c r="Z48" s="204" t="s">
        <v>421</v>
      </c>
    </row>
    <row r="49">
      <c r="B49" s="12"/>
      <c r="C49" s="12"/>
      <c r="D49" s="12"/>
      <c r="J49" s="141"/>
      <c r="L49" s="205" t="s">
        <v>422</v>
      </c>
      <c r="M49" s="206">
        <f>sum(C$30:C$34)</f>
        <v>100457.1182</v>
      </c>
      <c r="N49" s="207">
        <f t="shared" ref="N49:N66" si="34">$M49*(0.0015*5)</f>
        <v>753.4283868</v>
      </c>
      <c r="O49" s="207">
        <f t="shared" ref="O49:O66" si="35">$M49*(0.005)</f>
        <v>502.2855912</v>
      </c>
      <c r="P49" s="207">
        <f t="shared" ref="P49:P66" si="36">$M49*(0.0075)</f>
        <v>753.4283868</v>
      </c>
      <c r="Q49" s="207">
        <f t="shared" ref="Q49:Q66" si="37">$M49*(0.01)</f>
        <v>1004.571182</v>
      </c>
      <c r="R49" s="207">
        <f t="shared" ref="R49:R66" si="38">$M49*(0.015)</f>
        <v>1506.856774</v>
      </c>
      <c r="S49" s="207">
        <f t="shared" ref="S49:S66" si="39">$M49*(0.02)</f>
        <v>2009.142365</v>
      </c>
      <c r="T49" s="207">
        <f t="shared" ref="T49:V49" si="33">T50*5</f>
        <v>630</v>
      </c>
      <c r="U49" s="207">
        <f t="shared" si="33"/>
        <v>705</v>
      </c>
      <c r="V49" s="207">
        <f t="shared" si="33"/>
        <v>945</v>
      </c>
      <c r="W49" s="207"/>
      <c r="X49" s="207"/>
      <c r="Y49" s="207"/>
      <c r="Z49" s="208"/>
    </row>
    <row r="50">
      <c r="B50" s="12"/>
      <c r="C50" s="12"/>
      <c r="D50" s="12"/>
      <c r="J50" s="141"/>
      <c r="L50" s="209" t="s">
        <v>423</v>
      </c>
      <c r="M50" s="210">
        <f>AVERAGE(C$30:C$34)</f>
        <v>20091.42365</v>
      </c>
      <c r="N50" s="211">
        <f t="shared" si="34"/>
        <v>150.6856774</v>
      </c>
      <c r="O50" s="211">
        <f t="shared" si="35"/>
        <v>100.4571182</v>
      </c>
      <c r="P50" s="211">
        <f t="shared" si="36"/>
        <v>150.6856774</v>
      </c>
      <c r="Q50" s="211">
        <f t="shared" si="37"/>
        <v>200.9142365</v>
      </c>
      <c r="R50" s="211">
        <f t="shared" si="38"/>
        <v>301.3713547</v>
      </c>
      <c r="S50" s="211">
        <f t="shared" si="39"/>
        <v>401.828473</v>
      </c>
      <c r="T50" s="211">
        <v>126.0</v>
      </c>
      <c r="U50" s="212">
        <v>141.0</v>
      </c>
      <c r="V50" s="211">
        <f>T50*1.5</f>
        <v>189</v>
      </c>
      <c r="W50" s="211">
        <f>$M50*(0.0012)+45</f>
        <v>69.10970838</v>
      </c>
      <c r="X50" s="211">
        <f>$M50*(0.0012)+30</f>
        <v>54.10970838</v>
      </c>
      <c r="Y50" s="211"/>
      <c r="Z50" s="213"/>
    </row>
    <row r="51">
      <c r="B51" s="12"/>
      <c r="C51" s="12"/>
      <c r="D51" s="12"/>
      <c r="J51" s="141"/>
      <c r="L51" s="214" t="s">
        <v>424</v>
      </c>
      <c r="M51" s="215">
        <f>sum(B$30:B$34)</f>
        <v>2755283.209</v>
      </c>
      <c r="N51" s="216">
        <f t="shared" si="34"/>
        <v>20664.62406</v>
      </c>
      <c r="O51" s="216">
        <f t="shared" si="35"/>
        <v>13776.41604</v>
      </c>
      <c r="P51" s="216">
        <f t="shared" si="36"/>
        <v>20664.62406</v>
      </c>
      <c r="Q51" s="216">
        <f t="shared" si="37"/>
        <v>27552.83209</v>
      </c>
      <c r="R51" s="216">
        <f t="shared" si="38"/>
        <v>41329.24813</v>
      </c>
      <c r="S51" s="216">
        <f t="shared" si="39"/>
        <v>55105.66417</v>
      </c>
      <c r="T51" s="216">
        <f t="shared" ref="T51:V51" si="40">T52*5</f>
        <v>79065</v>
      </c>
      <c r="U51" s="216">
        <f t="shared" si="40"/>
        <v>88550</v>
      </c>
      <c r="V51" s="216">
        <f t="shared" si="40"/>
        <v>118597.5</v>
      </c>
      <c r="W51" s="216"/>
      <c r="X51" s="216"/>
      <c r="Y51" s="216"/>
      <c r="Z51" s="217"/>
    </row>
    <row r="52">
      <c r="B52" s="12"/>
      <c r="C52" s="12"/>
      <c r="D52" s="12"/>
      <c r="J52" s="141"/>
      <c r="L52" s="214" t="s">
        <v>425</v>
      </c>
      <c r="M52" s="215">
        <f>AVERAGE(B$30:B$34)</f>
        <v>551056.6417</v>
      </c>
      <c r="N52" s="216">
        <f t="shared" si="34"/>
        <v>4132.924813</v>
      </c>
      <c r="O52" s="216">
        <f t="shared" si="35"/>
        <v>2755.283209</v>
      </c>
      <c r="P52" s="216">
        <f t="shared" si="36"/>
        <v>4132.924813</v>
      </c>
      <c r="Q52" s="216">
        <f t="shared" si="37"/>
        <v>5510.566417</v>
      </c>
      <c r="R52" s="216">
        <f t="shared" si="38"/>
        <v>8265.849626</v>
      </c>
      <c r="S52" s="216">
        <f t="shared" si="39"/>
        <v>11021.13283</v>
      </c>
      <c r="T52" s="216">
        <v>15813.0</v>
      </c>
      <c r="U52" s="216">
        <v>17710.0</v>
      </c>
      <c r="V52" s="216">
        <f>T52*1.5</f>
        <v>23719.5</v>
      </c>
      <c r="W52" s="216"/>
      <c r="X52" s="216">
        <v>626.0</v>
      </c>
      <c r="Y52" s="216">
        <f>$M52*(0.0012)+941</f>
        <v>1602.26797</v>
      </c>
      <c r="Z52" s="217">
        <f>$M52*(0.0012)+1568</f>
        <v>2229.26797</v>
      </c>
    </row>
    <row r="53">
      <c r="B53" s="12"/>
      <c r="C53" s="12"/>
      <c r="D53" s="12"/>
      <c r="J53" s="141"/>
      <c r="L53" s="209" t="s">
        <v>426</v>
      </c>
      <c r="M53" s="210">
        <f>sum(D$30:D$34)</f>
        <v>15325.64211</v>
      </c>
      <c r="N53" s="211">
        <f t="shared" si="34"/>
        <v>114.9423158</v>
      </c>
      <c r="O53" s="211">
        <f t="shared" si="35"/>
        <v>76.62821054</v>
      </c>
      <c r="P53" s="211">
        <f t="shared" si="36"/>
        <v>114.9423158</v>
      </c>
      <c r="Q53" s="211">
        <f t="shared" si="37"/>
        <v>153.2564211</v>
      </c>
      <c r="R53" s="211">
        <f t="shared" si="38"/>
        <v>229.8846316</v>
      </c>
      <c r="S53" s="211">
        <f t="shared" si="39"/>
        <v>306.5128422</v>
      </c>
      <c r="T53" s="211">
        <f t="shared" ref="T53:V53" si="41">T54*5</f>
        <v>126</v>
      </c>
      <c r="U53" s="211">
        <f t="shared" si="41"/>
        <v>140</v>
      </c>
      <c r="V53" s="211">
        <f t="shared" si="41"/>
        <v>189</v>
      </c>
      <c r="W53" s="211"/>
      <c r="X53" s="211"/>
      <c r="Y53" s="211"/>
      <c r="Z53" s="213"/>
    </row>
    <row r="54">
      <c r="B54" s="12"/>
      <c r="C54" s="12"/>
      <c r="D54" s="12"/>
      <c r="J54" s="141"/>
      <c r="L54" s="209" t="s">
        <v>427</v>
      </c>
      <c r="M54" s="210">
        <f>AVERAGE(D$30:D$34)</f>
        <v>3065.128422</v>
      </c>
      <c r="N54" s="211">
        <f t="shared" si="34"/>
        <v>22.98846316</v>
      </c>
      <c r="O54" s="211">
        <f t="shared" si="35"/>
        <v>15.32564211</v>
      </c>
      <c r="P54" s="211">
        <f t="shared" si="36"/>
        <v>22.98846316</v>
      </c>
      <c r="Q54" s="211">
        <f t="shared" si="37"/>
        <v>30.65128422</v>
      </c>
      <c r="R54" s="211">
        <f t="shared" si="38"/>
        <v>45.97692632</v>
      </c>
      <c r="S54" s="211">
        <f t="shared" si="39"/>
        <v>61.30256843</v>
      </c>
      <c r="T54" s="211">
        <v>25.2</v>
      </c>
      <c r="U54" s="212">
        <v>28.0</v>
      </c>
      <c r="V54" s="211">
        <f>T54*1.5</f>
        <v>37.8</v>
      </c>
      <c r="W54" s="211">
        <f>$M54*(0.0012)+6</f>
        <v>9.678154106</v>
      </c>
      <c r="X54" s="211"/>
      <c r="Y54" s="211">
        <f>$M54*(0.0012)+6</f>
        <v>9.678154106</v>
      </c>
      <c r="Z54" s="213">
        <f>$M54*(0.0012)+3</f>
        <v>6.678154106</v>
      </c>
    </row>
    <row r="55">
      <c r="B55" s="194"/>
      <c r="C55" s="194"/>
      <c r="D55" s="194"/>
      <c r="J55" s="141"/>
      <c r="L55" s="218" t="s">
        <v>428</v>
      </c>
      <c r="M55" s="219">
        <f>sum(C$35:C$40)*(5/6)</f>
        <v>99049.89414</v>
      </c>
      <c r="N55" s="220">
        <f t="shared" si="34"/>
        <v>742.8742061</v>
      </c>
      <c r="O55" s="220">
        <f t="shared" si="35"/>
        <v>495.2494707</v>
      </c>
      <c r="P55" s="220">
        <f t="shared" si="36"/>
        <v>742.8742061</v>
      </c>
      <c r="Q55" s="220">
        <f t="shared" si="37"/>
        <v>990.4989414</v>
      </c>
      <c r="R55" s="220">
        <f t="shared" si="38"/>
        <v>1485.748412</v>
      </c>
      <c r="S55" s="220">
        <f t="shared" si="39"/>
        <v>1980.997883</v>
      </c>
      <c r="T55" s="220">
        <f t="shared" ref="T55:V55" si="42">T56*5</f>
        <v>630</v>
      </c>
      <c r="U55" s="220">
        <f t="shared" si="42"/>
        <v>705</v>
      </c>
      <c r="V55" s="220">
        <f t="shared" si="42"/>
        <v>945</v>
      </c>
      <c r="W55" s="220"/>
      <c r="X55" s="220"/>
      <c r="Y55" s="220"/>
      <c r="Z55" s="221"/>
    </row>
    <row r="56">
      <c r="B56" s="194"/>
      <c r="C56" s="194"/>
      <c r="D56" s="194"/>
      <c r="J56" s="141"/>
      <c r="L56" s="218" t="s">
        <v>429</v>
      </c>
      <c r="M56" s="219">
        <f>AVERAGE(C$35:C$40)</f>
        <v>19809.97883</v>
      </c>
      <c r="N56" s="220">
        <f t="shared" si="34"/>
        <v>148.5748412</v>
      </c>
      <c r="O56" s="220">
        <f t="shared" si="35"/>
        <v>99.04989414</v>
      </c>
      <c r="P56" s="220">
        <f t="shared" si="36"/>
        <v>148.5748412</v>
      </c>
      <c r="Q56" s="220">
        <f t="shared" si="37"/>
        <v>198.0997883</v>
      </c>
      <c r="R56" s="220">
        <f t="shared" si="38"/>
        <v>297.1496824</v>
      </c>
      <c r="S56" s="220">
        <f t="shared" si="39"/>
        <v>396.1995766</v>
      </c>
      <c r="T56" s="220">
        <v>126.0</v>
      </c>
      <c r="U56" s="222">
        <v>141.0</v>
      </c>
      <c r="V56" s="220">
        <f>T56*1.5</f>
        <v>189</v>
      </c>
      <c r="W56" s="220">
        <f>$M56*(0.0012)+45</f>
        <v>68.77197459</v>
      </c>
      <c r="X56" s="220">
        <f>$M56*(0.0012)+30</f>
        <v>53.77197459</v>
      </c>
      <c r="Y56" s="220"/>
      <c r="Z56" s="221"/>
    </row>
    <row r="57">
      <c r="C57" s="11"/>
      <c r="J57" s="141"/>
      <c r="L57" s="223" t="s">
        <v>430</v>
      </c>
      <c r="M57" s="224">
        <f>sum(B$35:B$40)*(5/6)</f>
        <v>2900486.913</v>
      </c>
      <c r="N57" s="225">
        <f t="shared" si="34"/>
        <v>21753.65185</v>
      </c>
      <c r="O57" s="225">
        <f t="shared" si="35"/>
        <v>14502.43457</v>
      </c>
      <c r="P57" s="225">
        <f t="shared" si="36"/>
        <v>21753.65185</v>
      </c>
      <c r="Q57" s="225">
        <f t="shared" si="37"/>
        <v>29004.86913</v>
      </c>
      <c r="R57" s="225">
        <f t="shared" si="38"/>
        <v>43507.3037</v>
      </c>
      <c r="S57" s="225">
        <f t="shared" si="39"/>
        <v>58009.73827</v>
      </c>
      <c r="T57" s="225">
        <f t="shared" ref="T57:V57" si="43">T58*5</f>
        <v>79065</v>
      </c>
      <c r="U57" s="225">
        <f t="shared" si="43"/>
        <v>88550</v>
      </c>
      <c r="V57" s="225">
        <f t="shared" si="43"/>
        <v>118597.5</v>
      </c>
      <c r="W57" s="225"/>
      <c r="X57" s="225"/>
      <c r="Y57" s="225"/>
      <c r="Z57" s="226"/>
    </row>
    <row r="58">
      <c r="C58" s="11"/>
      <c r="J58" s="141"/>
      <c r="L58" s="223" t="s">
        <v>431</v>
      </c>
      <c r="M58" s="224">
        <f>AVERAGE(B$35:B$40)</f>
        <v>580097.3827</v>
      </c>
      <c r="N58" s="225">
        <f t="shared" si="34"/>
        <v>4350.73037</v>
      </c>
      <c r="O58" s="225">
        <f t="shared" si="35"/>
        <v>2900.486913</v>
      </c>
      <c r="P58" s="225">
        <f t="shared" si="36"/>
        <v>4350.73037</v>
      </c>
      <c r="Q58" s="225">
        <f t="shared" si="37"/>
        <v>5800.973827</v>
      </c>
      <c r="R58" s="225">
        <f t="shared" si="38"/>
        <v>8701.46074</v>
      </c>
      <c r="S58" s="225">
        <f t="shared" si="39"/>
        <v>11601.94765</v>
      </c>
      <c r="T58" s="225">
        <v>15813.0</v>
      </c>
      <c r="U58" s="225">
        <v>17710.0</v>
      </c>
      <c r="V58" s="225">
        <f>T58*1.5</f>
        <v>23719.5</v>
      </c>
      <c r="W58" s="225"/>
      <c r="X58" s="225">
        <v>626.0</v>
      </c>
      <c r="Y58" s="225">
        <f>$M58*(0.0012)+941</f>
        <v>1637.116859</v>
      </c>
      <c r="Z58" s="226">
        <f>$M58*(0.0012)+1568</f>
        <v>2264.116859</v>
      </c>
    </row>
    <row r="59">
      <c r="C59" s="11"/>
      <c r="J59" s="141"/>
      <c r="L59" s="218" t="s">
        <v>432</v>
      </c>
      <c r="M59" s="219">
        <f>sum(D$35:D$40)*(5/6)</f>
        <v>15416.88818</v>
      </c>
      <c r="N59" s="220">
        <f t="shared" si="34"/>
        <v>115.6266613</v>
      </c>
      <c r="O59" s="220">
        <f t="shared" si="35"/>
        <v>77.08444088</v>
      </c>
      <c r="P59" s="220">
        <f t="shared" si="36"/>
        <v>115.6266613</v>
      </c>
      <c r="Q59" s="220">
        <f t="shared" si="37"/>
        <v>154.1688818</v>
      </c>
      <c r="R59" s="220">
        <f t="shared" si="38"/>
        <v>231.2533226</v>
      </c>
      <c r="S59" s="220">
        <f t="shared" si="39"/>
        <v>308.3377635</v>
      </c>
      <c r="T59" s="220">
        <f t="shared" ref="T59:V59" si="44">T60*5</f>
        <v>126</v>
      </c>
      <c r="U59" s="220">
        <f t="shared" si="44"/>
        <v>140</v>
      </c>
      <c r="V59" s="220">
        <f t="shared" si="44"/>
        <v>189</v>
      </c>
      <c r="W59" s="220"/>
      <c r="X59" s="220"/>
      <c r="Y59" s="220"/>
      <c r="Z59" s="221"/>
    </row>
    <row r="60">
      <c r="C60" s="11"/>
      <c r="J60" s="141"/>
      <c r="L60" s="218" t="s">
        <v>433</v>
      </c>
      <c r="M60" s="219">
        <f>AVERAGE(D$35:D$40)</f>
        <v>3083.377635</v>
      </c>
      <c r="N60" s="220">
        <f t="shared" si="34"/>
        <v>23.12533226</v>
      </c>
      <c r="O60" s="220">
        <f t="shared" si="35"/>
        <v>15.41688818</v>
      </c>
      <c r="P60" s="220">
        <f t="shared" si="36"/>
        <v>23.12533226</v>
      </c>
      <c r="Q60" s="220">
        <f t="shared" si="37"/>
        <v>30.83377635</v>
      </c>
      <c r="R60" s="220">
        <f t="shared" si="38"/>
        <v>46.25066453</v>
      </c>
      <c r="S60" s="220">
        <f t="shared" si="39"/>
        <v>61.66755271</v>
      </c>
      <c r="T60" s="220">
        <v>25.2</v>
      </c>
      <c r="U60" s="222">
        <v>28.0</v>
      </c>
      <c r="V60" s="220">
        <f>T60*1.5</f>
        <v>37.8</v>
      </c>
      <c r="W60" s="220">
        <f>$M60*(0.0012)+6</f>
        <v>9.700053162</v>
      </c>
      <c r="X60" s="220"/>
      <c r="Y60" s="220">
        <f>$M60*(0.0012)+6</f>
        <v>9.700053162</v>
      </c>
      <c r="Z60" s="221">
        <f>$M60*(0.0012)+3</f>
        <v>6.700053162</v>
      </c>
    </row>
    <row r="61">
      <c r="C61" s="11"/>
      <c r="J61" s="141"/>
      <c r="L61" s="227" t="s">
        <v>434</v>
      </c>
      <c r="M61" s="228">
        <f>sum(C$42:C$46)</f>
        <v>93402.75862</v>
      </c>
      <c r="N61" s="229">
        <f t="shared" si="34"/>
        <v>700.5206897</v>
      </c>
      <c r="O61" s="229">
        <f t="shared" si="35"/>
        <v>467.0137931</v>
      </c>
      <c r="P61" s="229">
        <f t="shared" si="36"/>
        <v>700.5206897</v>
      </c>
      <c r="Q61" s="229">
        <f t="shared" si="37"/>
        <v>934.0275862</v>
      </c>
      <c r="R61" s="229">
        <f t="shared" si="38"/>
        <v>1401.041379</v>
      </c>
      <c r="S61" s="229">
        <f t="shared" si="39"/>
        <v>1868.055172</v>
      </c>
      <c r="T61" s="229">
        <f t="shared" ref="T61:V61" si="45">T62*5</f>
        <v>630</v>
      </c>
      <c r="U61" s="229">
        <f t="shared" si="45"/>
        <v>705</v>
      </c>
      <c r="V61" s="229">
        <f t="shared" si="45"/>
        <v>945</v>
      </c>
      <c r="W61" s="229"/>
      <c r="X61" s="229"/>
      <c r="Y61" s="229"/>
      <c r="Z61" s="230"/>
    </row>
    <row r="62">
      <c r="C62" s="11"/>
      <c r="J62" s="141"/>
      <c r="L62" s="227" t="s">
        <v>435</v>
      </c>
      <c r="M62" s="228">
        <f>AVERAGE(C$42:C$46)</f>
        <v>18680.55172</v>
      </c>
      <c r="N62" s="229">
        <f t="shared" si="34"/>
        <v>140.1041379</v>
      </c>
      <c r="O62" s="229">
        <f t="shared" si="35"/>
        <v>93.40275862</v>
      </c>
      <c r="P62" s="229">
        <f t="shared" si="36"/>
        <v>140.1041379</v>
      </c>
      <c r="Q62" s="229">
        <f t="shared" si="37"/>
        <v>186.8055172</v>
      </c>
      <c r="R62" s="229">
        <f t="shared" si="38"/>
        <v>280.2082759</v>
      </c>
      <c r="S62" s="229">
        <f t="shared" si="39"/>
        <v>373.6110345</v>
      </c>
      <c r="T62" s="229">
        <v>126.0</v>
      </c>
      <c r="U62" s="231">
        <v>141.0</v>
      </c>
      <c r="V62" s="229">
        <f>T62*1.5</f>
        <v>189</v>
      </c>
      <c r="W62" s="229">
        <f>$M62*(0.0012)+45</f>
        <v>67.41666207</v>
      </c>
      <c r="X62" s="229">
        <f>$M62*(0.0012)+30</f>
        <v>52.41666207</v>
      </c>
      <c r="Y62" s="229"/>
      <c r="Z62" s="230"/>
    </row>
    <row r="63">
      <c r="C63" s="11"/>
      <c r="J63" s="141"/>
      <c r="L63" s="232" t="s">
        <v>436</v>
      </c>
      <c r="M63" s="233">
        <f>sum(B$42:B$46)</f>
        <v>3128722.069</v>
      </c>
      <c r="N63" s="234">
        <f t="shared" si="34"/>
        <v>23465.41552</v>
      </c>
      <c r="O63" s="234">
        <f t="shared" si="35"/>
        <v>15643.61034</v>
      </c>
      <c r="P63" s="234">
        <f t="shared" si="36"/>
        <v>23465.41552</v>
      </c>
      <c r="Q63" s="234">
        <f t="shared" si="37"/>
        <v>31287.22069</v>
      </c>
      <c r="R63" s="234">
        <f t="shared" si="38"/>
        <v>46930.83103</v>
      </c>
      <c r="S63" s="234">
        <f t="shared" si="39"/>
        <v>62574.44138</v>
      </c>
      <c r="T63" s="234">
        <f t="shared" ref="T63:V63" si="46">T64*5</f>
        <v>79065</v>
      </c>
      <c r="U63" s="234">
        <f t="shared" si="46"/>
        <v>88550</v>
      </c>
      <c r="V63" s="234">
        <f t="shared" si="46"/>
        <v>118597.5</v>
      </c>
      <c r="W63" s="234"/>
      <c r="X63" s="234"/>
      <c r="Y63" s="234"/>
      <c r="Z63" s="235"/>
    </row>
    <row r="64">
      <c r="C64" s="11"/>
      <c r="J64" s="141"/>
      <c r="L64" s="232" t="s">
        <v>437</v>
      </c>
      <c r="M64" s="233">
        <f>AVERAGE(B$42:B$46)</f>
        <v>625744.4138</v>
      </c>
      <c r="N64" s="234">
        <f t="shared" si="34"/>
        <v>4693.083103</v>
      </c>
      <c r="O64" s="234">
        <f t="shared" si="35"/>
        <v>3128.722069</v>
      </c>
      <c r="P64" s="234">
        <f t="shared" si="36"/>
        <v>4693.083103</v>
      </c>
      <c r="Q64" s="234">
        <f t="shared" si="37"/>
        <v>6257.444138</v>
      </c>
      <c r="R64" s="234">
        <f t="shared" si="38"/>
        <v>9386.166207</v>
      </c>
      <c r="S64" s="234">
        <f t="shared" si="39"/>
        <v>12514.88828</v>
      </c>
      <c r="T64" s="234">
        <v>15813.0</v>
      </c>
      <c r="U64" s="234">
        <v>17710.0</v>
      </c>
      <c r="V64" s="234">
        <f>T64*1.5</f>
        <v>23719.5</v>
      </c>
      <c r="W64" s="234"/>
      <c r="X64" s="234">
        <v>626.0</v>
      </c>
      <c r="Y64" s="234">
        <f>$M64*(0.0012)+941</f>
        <v>1691.893297</v>
      </c>
      <c r="Z64" s="235">
        <f>$M64*(0.0012)+1568</f>
        <v>2318.893297</v>
      </c>
    </row>
    <row r="65">
      <c r="C65" s="11"/>
      <c r="J65" s="141"/>
      <c r="L65" s="227" t="s">
        <v>438</v>
      </c>
      <c r="M65" s="228">
        <f>sum(D$42:D$46)</f>
        <v>15639.86928</v>
      </c>
      <c r="N65" s="229">
        <f t="shared" si="34"/>
        <v>117.2990196</v>
      </c>
      <c r="O65" s="229">
        <f t="shared" si="35"/>
        <v>78.19934641</v>
      </c>
      <c r="P65" s="229">
        <f t="shared" si="36"/>
        <v>117.2990196</v>
      </c>
      <c r="Q65" s="229">
        <f t="shared" si="37"/>
        <v>156.3986928</v>
      </c>
      <c r="R65" s="229">
        <f t="shared" si="38"/>
        <v>234.5980392</v>
      </c>
      <c r="S65" s="229">
        <f t="shared" si="39"/>
        <v>312.7973856</v>
      </c>
      <c r="T65" s="229">
        <f t="shared" ref="T65:V65" si="47">T66*5</f>
        <v>126</v>
      </c>
      <c r="U65" s="229">
        <f t="shared" si="47"/>
        <v>140</v>
      </c>
      <c r="V65" s="229">
        <f t="shared" si="47"/>
        <v>189</v>
      </c>
      <c r="W65" s="229"/>
      <c r="X65" s="229"/>
      <c r="Y65" s="229"/>
      <c r="Z65" s="230"/>
    </row>
    <row r="66">
      <c r="C66" s="11"/>
      <c r="J66" s="141"/>
      <c r="L66" s="236" t="s">
        <v>439</v>
      </c>
      <c r="M66" s="237">
        <f>AVERAGE(D$42:D$46)</f>
        <v>3127.973856</v>
      </c>
      <c r="N66" s="238">
        <f t="shared" si="34"/>
        <v>23.45980392</v>
      </c>
      <c r="O66" s="238">
        <f t="shared" si="35"/>
        <v>15.63986928</v>
      </c>
      <c r="P66" s="238">
        <f t="shared" si="36"/>
        <v>23.45980392</v>
      </c>
      <c r="Q66" s="238">
        <f t="shared" si="37"/>
        <v>31.27973856</v>
      </c>
      <c r="R66" s="238">
        <f t="shared" si="38"/>
        <v>46.91960784</v>
      </c>
      <c r="S66" s="238">
        <f t="shared" si="39"/>
        <v>62.55947712</v>
      </c>
      <c r="T66" s="238">
        <v>25.2</v>
      </c>
      <c r="U66" s="239">
        <v>28.0</v>
      </c>
      <c r="V66" s="238">
        <f>T66*1.5</f>
        <v>37.8</v>
      </c>
      <c r="W66" s="238">
        <f>$M66*(0.0012)+6</f>
        <v>9.753568627</v>
      </c>
      <c r="X66" s="238"/>
      <c r="Y66" s="238">
        <f>$M66*(0.0012)+6</f>
        <v>9.753568627</v>
      </c>
      <c r="Z66" s="240">
        <f>$M66*(0.0012)+3</f>
        <v>6.753568627</v>
      </c>
    </row>
    <row r="67">
      <c r="C67" s="11"/>
      <c r="J67" s="141"/>
      <c r="L67" s="241" t="s">
        <v>440</v>
      </c>
      <c r="M67" s="197"/>
      <c r="N67" s="197"/>
      <c r="O67" s="197"/>
      <c r="P67" s="197"/>
      <c r="Q67" s="197"/>
      <c r="R67" s="197"/>
      <c r="S67" s="197"/>
      <c r="T67" s="197"/>
      <c r="U67" s="197"/>
      <c r="V67" s="197"/>
      <c r="W67" s="197"/>
      <c r="X67" s="197"/>
      <c r="Y67" s="197"/>
      <c r="Z67" s="198"/>
      <c r="AA67" s="242"/>
    </row>
    <row r="68">
      <c r="C68" s="11"/>
      <c r="J68" s="141"/>
      <c r="L68" s="242"/>
      <c r="M68" s="242"/>
      <c r="N68" s="242"/>
      <c r="O68" s="242"/>
      <c r="P68" s="242"/>
      <c r="Q68" s="242"/>
      <c r="R68" s="242"/>
      <c r="S68" s="242"/>
      <c r="T68" s="242"/>
      <c r="U68" s="242"/>
      <c r="V68" s="242"/>
      <c r="W68" s="242"/>
      <c r="X68" s="242"/>
      <c r="Y68" s="242"/>
      <c r="Z68" s="242"/>
      <c r="AA68" s="242"/>
    </row>
    <row r="69">
      <c r="C69" s="11"/>
      <c r="J69" s="141"/>
      <c r="L69" s="242"/>
      <c r="M69" s="242"/>
      <c r="N69" s="242"/>
      <c r="O69" s="242"/>
      <c r="P69" s="242"/>
      <c r="Q69" s="242"/>
      <c r="R69" s="242"/>
      <c r="S69" s="242"/>
      <c r="T69" s="242"/>
      <c r="U69" s="242"/>
      <c r="V69" s="242"/>
      <c r="W69" s="242"/>
      <c r="X69" s="242"/>
      <c r="Y69" s="242"/>
      <c r="Z69" s="242"/>
      <c r="AA69" s="242"/>
    </row>
    <row r="70">
      <c r="C70" s="11"/>
      <c r="J70" s="141"/>
      <c r="L70" s="242"/>
      <c r="M70" s="242"/>
      <c r="N70" s="242"/>
      <c r="O70" s="242"/>
      <c r="P70" s="242"/>
      <c r="Q70" s="242"/>
      <c r="R70" s="242"/>
      <c r="S70" s="242"/>
      <c r="T70" s="242"/>
      <c r="U70" s="242"/>
      <c r="V70" s="242"/>
      <c r="W70" s="242"/>
      <c r="X70" s="242"/>
      <c r="Y70" s="242"/>
      <c r="Z70" s="242"/>
      <c r="AA70" s="242"/>
    </row>
    <row r="71">
      <c r="C71" s="11"/>
      <c r="J71" s="141"/>
      <c r="L71" s="140"/>
      <c r="M71" s="140"/>
      <c r="N71" s="140"/>
      <c r="W71" s="194"/>
      <c r="X71" s="194"/>
      <c r="Y71" s="194"/>
    </row>
    <row r="72">
      <c r="C72" s="11"/>
      <c r="J72" s="141"/>
      <c r="L72" s="140"/>
      <c r="M72" s="140"/>
      <c r="N72" s="140"/>
      <c r="W72" s="194"/>
      <c r="X72" s="194"/>
      <c r="Y72" s="194"/>
    </row>
    <row r="73">
      <c r="C73" s="11"/>
      <c r="J73" s="141"/>
      <c r="L73" s="140"/>
      <c r="M73" s="140"/>
      <c r="N73" s="140"/>
      <c r="W73" s="194"/>
      <c r="X73" s="194"/>
      <c r="Y73" s="194"/>
    </row>
    <row r="74">
      <c r="C74" s="11"/>
      <c r="J74" s="141"/>
      <c r="L74" s="140"/>
      <c r="M74" s="140"/>
      <c r="N74" s="140"/>
      <c r="W74" s="194"/>
      <c r="X74" s="194"/>
      <c r="Y74" s="194"/>
    </row>
    <row r="75">
      <c r="C75" s="11"/>
      <c r="J75" s="141"/>
      <c r="L75" s="140"/>
      <c r="M75" s="140"/>
      <c r="N75" s="140"/>
      <c r="W75" s="194"/>
      <c r="X75" s="194"/>
      <c r="Y75" s="194"/>
    </row>
    <row r="76">
      <c r="C76" s="11"/>
      <c r="J76" s="141"/>
      <c r="L76" s="140"/>
      <c r="M76" s="140"/>
      <c r="N76" s="140"/>
      <c r="W76" s="194"/>
      <c r="X76" s="194"/>
      <c r="Y76" s="194"/>
    </row>
    <row r="77">
      <c r="C77" s="11"/>
      <c r="J77" s="141"/>
      <c r="L77" s="140"/>
      <c r="M77" s="140"/>
      <c r="N77" s="140"/>
      <c r="W77" s="194"/>
      <c r="X77" s="194"/>
      <c r="Y77" s="194"/>
    </row>
    <row r="78">
      <c r="C78" s="11"/>
      <c r="J78" s="141"/>
      <c r="L78" s="140"/>
      <c r="M78" s="140"/>
      <c r="N78" s="140"/>
      <c r="W78" s="194"/>
      <c r="X78" s="194"/>
      <c r="Y78" s="194"/>
    </row>
    <row r="79">
      <c r="C79" s="11"/>
      <c r="J79" s="141"/>
      <c r="L79" s="140"/>
      <c r="M79" s="140"/>
      <c r="N79" s="140"/>
      <c r="W79" s="194"/>
      <c r="X79" s="194"/>
      <c r="Y79" s="194"/>
    </row>
    <row r="80">
      <c r="C80" s="11"/>
      <c r="J80" s="141"/>
      <c r="L80" s="140"/>
      <c r="M80" s="140"/>
      <c r="N80" s="140"/>
      <c r="W80" s="194"/>
      <c r="X80" s="194"/>
      <c r="Y80" s="194"/>
    </row>
    <row r="81">
      <c r="C81" s="11"/>
      <c r="J81" s="141"/>
      <c r="L81" s="140"/>
      <c r="M81" s="140"/>
      <c r="N81" s="140"/>
      <c r="W81" s="194"/>
      <c r="X81" s="194"/>
      <c r="Y81" s="194"/>
    </row>
    <row r="82">
      <c r="C82" s="11"/>
      <c r="J82" s="141"/>
      <c r="L82" s="140"/>
      <c r="M82" s="140"/>
      <c r="N82" s="140"/>
      <c r="W82" s="194"/>
      <c r="X82" s="194"/>
      <c r="Y82" s="194"/>
    </row>
    <row r="83">
      <c r="C83" s="11"/>
      <c r="J83" s="141"/>
      <c r="L83" s="140"/>
      <c r="M83" s="140"/>
      <c r="N83" s="140"/>
      <c r="W83" s="194"/>
      <c r="X83" s="194"/>
      <c r="Y83" s="194"/>
    </row>
    <row r="84">
      <c r="C84" s="11"/>
      <c r="J84" s="141"/>
      <c r="L84" s="140"/>
      <c r="M84" s="140"/>
      <c r="N84" s="140"/>
      <c r="W84" s="194"/>
      <c r="X84" s="194"/>
      <c r="Y84" s="194"/>
    </row>
    <row r="85">
      <c r="C85" s="11"/>
      <c r="J85" s="141"/>
      <c r="L85" s="140"/>
      <c r="M85" s="140"/>
      <c r="N85" s="140"/>
      <c r="W85" s="194"/>
      <c r="X85" s="194"/>
      <c r="Y85" s="194"/>
    </row>
    <row r="86">
      <c r="C86" s="11"/>
      <c r="J86" s="141"/>
      <c r="L86" s="140"/>
      <c r="M86" s="140"/>
      <c r="N86" s="140"/>
      <c r="W86" s="194"/>
      <c r="X86" s="194"/>
      <c r="Y86" s="194"/>
    </row>
    <row r="87">
      <c r="C87" s="11"/>
      <c r="J87" s="141"/>
      <c r="L87" s="140"/>
      <c r="M87" s="140"/>
      <c r="N87" s="140"/>
      <c r="W87" s="194"/>
      <c r="X87" s="194"/>
      <c r="Y87" s="194"/>
    </row>
    <row r="88">
      <c r="C88" s="11"/>
      <c r="J88" s="141"/>
      <c r="L88" s="140"/>
      <c r="M88" s="140"/>
      <c r="N88" s="140"/>
      <c r="W88" s="194"/>
      <c r="X88" s="194"/>
      <c r="Y88" s="194"/>
    </row>
    <row r="89">
      <c r="C89" s="11"/>
      <c r="J89" s="141"/>
      <c r="L89" s="140"/>
      <c r="M89" s="140"/>
      <c r="N89" s="140"/>
      <c r="W89" s="194"/>
      <c r="X89" s="194"/>
      <c r="Y89" s="194"/>
    </row>
    <row r="90">
      <c r="C90" s="11"/>
      <c r="J90" s="141"/>
      <c r="L90" s="140"/>
      <c r="M90" s="140"/>
      <c r="N90" s="140"/>
      <c r="W90" s="194"/>
      <c r="X90" s="194"/>
      <c r="Y90" s="194"/>
    </row>
    <row r="91">
      <c r="C91" s="11"/>
      <c r="J91" s="141"/>
      <c r="L91" s="140"/>
      <c r="M91" s="140"/>
      <c r="N91" s="140"/>
      <c r="W91" s="194"/>
      <c r="X91" s="194"/>
      <c r="Y91" s="194"/>
    </row>
    <row r="92">
      <c r="C92" s="11"/>
      <c r="J92" s="141"/>
      <c r="L92" s="140"/>
      <c r="M92" s="140"/>
      <c r="N92" s="140"/>
      <c r="W92" s="194"/>
      <c r="X92" s="194"/>
      <c r="Y92" s="194"/>
    </row>
    <row r="93">
      <c r="C93" s="11"/>
      <c r="J93" s="141"/>
      <c r="L93" s="140"/>
      <c r="M93" s="140"/>
      <c r="N93" s="140"/>
      <c r="W93" s="194"/>
      <c r="X93" s="194"/>
      <c r="Y93" s="194"/>
    </row>
    <row r="94">
      <c r="C94" s="11"/>
      <c r="J94" s="141"/>
      <c r="L94" s="140"/>
      <c r="M94" s="140"/>
      <c r="N94" s="140"/>
      <c r="W94" s="194"/>
      <c r="X94" s="194"/>
      <c r="Y94" s="194"/>
    </row>
    <row r="95">
      <c r="C95" s="11"/>
      <c r="J95" s="141"/>
      <c r="L95" s="140"/>
      <c r="M95" s="140"/>
      <c r="N95" s="140"/>
      <c r="W95" s="194"/>
      <c r="X95" s="194"/>
      <c r="Y95" s="194"/>
    </row>
    <row r="96">
      <c r="C96" s="11"/>
      <c r="J96" s="141"/>
      <c r="L96" s="140"/>
      <c r="M96" s="140"/>
      <c r="N96" s="140"/>
      <c r="W96" s="194"/>
      <c r="X96" s="194"/>
      <c r="Y96" s="194"/>
    </row>
    <row r="97">
      <c r="C97" s="11"/>
      <c r="J97" s="141"/>
      <c r="L97" s="140"/>
      <c r="M97" s="140"/>
      <c r="N97" s="140"/>
      <c r="W97" s="194"/>
      <c r="X97" s="194"/>
      <c r="Y97" s="194"/>
    </row>
    <row r="98">
      <c r="C98" s="11"/>
      <c r="J98" s="141"/>
      <c r="L98" s="140"/>
      <c r="M98" s="140"/>
      <c r="N98" s="140"/>
      <c r="W98" s="194"/>
      <c r="X98" s="194"/>
      <c r="Y98" s="194"/>
    </row>
    <row r="99">
      <c r="C99" s="11"/>
      <c r="J99" s="141"/>
      <c r="L99" s="140"/>
      <c r="M99" s="140"/>
      <c r="N99" s="140"/>
      <c r="W99" s="194"/>
      <c r="X99" s="194"/>
      <c r="Y99" s="194"/>
    </row>
    <row r="100">
      <c r="C100" s="11"/>
      <c r="J100" s="141"/>
      <c r="L100" s="140"/>
      <c r="M100" s="140"/>
      <c r="N100" s="140"/>
      <c r="W100" s="194"/>
      <c r="X100" s="194"/>
      <c r="Y100" s="194"/>
    </row>
    <row r="101">
      <c r="C101" s="11"/>
      <c r="J101" s="141"/>
      <c r="L101" s="140"/>
      <c r="M101" s="140"/>
      <c r="N101" s="140"/>
      <c r="W101" s="194"/>
      <c r="X101" s="194"/>
      <c r="Y101" s="194"/>
    </row>
    <row r="102">
      <c r="C102" s="11"/>
      <c r="J102" s="141"/>
      <c r="L102" s="140"/>
      <c r="M102" s="140"/>
      <c r="N102" s="140"/>
      <c r="W102" s="194"/>
      <c r="X102" s="194"/>
      <c r="Y102" s="194"/>
    </row>
    <row r="103">
      <c r="C103" s="11"/>
      <c r="J103" s="141"/>
      <c r="L103" s="140"/>
      <c r="M103" s="140"/>
      <c r="N103" s="140"/>
      <c r="W103" s="194"/>
      <c r="X103" s="194"/>
      <c r="Y103" s="194"/>
    </row>
    <row r="104">
      <c r="C104" s="11"/>
      <c r="J104" s="141"/>
      <c r="L104" s="140"/>
      <c r="M104" s="140"/>
      <c r="N104" s="140"/>
      <c r="W104" s="194"/>
      <c r="X104" s="194"/>
      <c r="Y104" s="194"/>
    </row>
    <row r="105">
      <c r="C105" s="11"/>
      <c r="J105" s="141"/>
      <c r="L105" s="140"/>
      <c r="M105" s="140"/>
      <c r="N105" s="140"/>
      <c r="W105" s="194"/>
      <c r="X105" s="194"/>
      <c r="Y105" s="194"/>
    </row>
    <row r="106">
      <c r="C106" s="11"/>
      <c r="J106" s="141"/>
      <c r="L106" s="140"/>
      <c r="M106" s="140"/>
      <c r="N106" s="140"/>
      <c r="W106" s="194"/>
      <c r="X106" s="194"/>
      <c r="Y106" s="194"/>
    </row>
    <row r="107">
      <c r="C107" s="11"/>
      <c r="J107" s="141"/>
      <c r="L107" s="140"/>
      <c r="M107" s="140"/>
      <c r="N107" s="140"/>
      <c r="W107" s="194"/>
      <c r="X107" s="194"/>
      <c r="Y107" s="194"/>
    </row>
    <row r="108">
      <c r="C108" s="11"/>
      <c r="J108" s="141"/>
      <c r="L108" s="140"/>
      <c r="M108" s="140"/>
      <c r="N108" s="140"/>
      <c r="W108" s="194"/>
      <c r="X108" s="194"/>
      <c r="Y108" s="194"/>
    </row>
    <row r="109">
      <c r="C109" s="11"/>
      <c r="J109" s="141"/>
      <c r="L109" s="140"/>
      <c r="M109" s="140"/>
      <c r="N109" s="140"/>
      <c r="W109" s="194"/>
      <c r="X109" s="194"/>
      <c r="Y109" s="194"/>
    </row>
    <row r="110">
      <c r="C110" s="11"/>
      <c r="J110" s="141"/>
      <c r="L110" s="140"/>
      <c r="M110" s="140"/>
      <c r="N110" s="140"/>
      <c r="W110" s="194"/>
      <c r="X110" s="194"/>
      <c r="Y110" s="194"/>
    </row>
    <row r="111">
      <c r="C111" s="11"/>
      <c r="J111" s="141"/>
      <c r="L111" s="140"/>
      <c r="M111" s="140"/>
      <c r="N111" s="140"/>
      <c r="W111" s="194"/>
      <c r="X111" s="194"/>
      <c r="Y111" s="194"/>
    </row>
    <row r="112">
      <c r="C112" s="11"/>
      <c r="J112" s="141"/>
      <c r="L112" s="140"/>
      <c r="M112" s="140"/>
      <c r="N112" s="140"/>
      <c r="W112" s="194"/>
      <c r="X112" s="194"/>
      <c r="Y112" s="194"/>
    </row>
    <row r="113">
      <c r="C113" s="11"/>
      <c r="J113" s="141"/>
      <c r="L113" s="140"/>
      <c r="M113" s="140"/>
      <c r="N113" s="140"/>
      <c r="W113" s="194"/>
      <c r="X113" s="194"/>
      <c r="Y113" s="194"/>
    </row>
    <row r="114">
      <c r="C114" s="11"/>
      <c r="J114" s="141"/>
      <c r="L114" s="140"/>
      <c r="M114" s="140"/>
      <c r="N114" s="140"/>
      <c r="W114" s="194"/>
      <c r="X114" s="194"/>
      <c r="Y114" s="194"/>
    </row>
    <row r="115">
      <c r="C115" s="11"/>
      <c r="J115" s="141"/>
      <c r="L115" s="140"/>
      <c r="M115" s="140"/>
      <c r="N115" s="140"/>
      <c r="W115" s="194"/>
      <c r="X115" s="194"/>
      <c r="Y115" s="194"/>
    </row>
    <row r="116">
      <c r="C116" s="11"/>
      <c r="J116" s="141"/>
      <c r="L116" s="140"/>
      <c r="M116" s="140"/>
      <c r="N116" s="140"/>
      <c r="W116" s="194"/>
      <c r="X116" s="194"/>
      <c r="Y116" s="194"/>
    </row>
    <row r="117">
      <c r="C117" s="11"/>
      <c r="J117" s="141"/>
      <c r="L117" s="140"/>
      <c r="M117" s="140"/>
      <c r="N117" s="140"/>
      <c r="W117" s="194"/>
      <c r="X117" s="194"/>
      <c r="Y117" s="194"/>
    </row>
    <row r="118">
      <c r="C118" s="11"/>
      <c r="J118" s="141"/>
      <c r="L118" s="140"/>
      <c r="M118" s="140"/>
      <c r="N118" s="140"/>
      <c r="W118" s="194"/>
      <c r="X118" s="194"/>
      <c r="Y118" s="194"/>
    </row>
    <row r="119">
      <c r="C119" s="11"/>
      <c r="J119" s="141"/>
      <c r="L119" s="140"/>
      <c r="M119" s="140"/>
      <c r="N119" s="140"/>
      <c r="W119" s="194"/>
      <c r="X119" s="194"/>
      <c r="Y119" s="194"/>
    </row>
    <row r="120">
      <c r="C120" s="11"/>
      <c r="J120" s="141"/>
      <c r="L120" s="140"/>
      <c r="M120" s="140"/>
      <c r="N120" s="140"/>
      <c r="W120" s="194"/>
      <c r="X120" s="194"/>
      <c r="Y120" s="194"/>
    </row>
    <row r="121">
      <c r="C121" s="11"/>
      <c r="J121" s="141"/>
      <c r="L121" s="140"/>
      <c r="M121" s="140"/>
      <c r="N121" s="140"/>
      <c r="W121" s="194"/>
      <c r="X121" s="194"/>
      <c r="Y121" s="194"/>
    </row>
    <row r="122">
      <c r="C122" s="11"/>
      <c r="J122" s="141"/>
      <c r="L122" s="140"/>
      <c r="M122" s="140"/>
      <c r="N122" s="140"/>
      <c r="W122" s="194"/>
      <c r="X122" s="194"/>
      <c r="Y122" s="194"/>
    </row>
    <row r="123">
      <c r="C123" s="11"/>
      <c r="J123" s="141"/>
      <c r="L123" s="140"/>
      <c r="M123" s="140"/>
      <c r="N123" s="140"/>
      <c r="W123" s="194"/>
      <c r="X123" s="194"/>
      <c r="Y123" s="194"/>
    </row>
    <row r="124">
      <c r="C124" s="11"/>
      <c r="J124" s="141"/>
      <c r="L124" s="140"/>
      <c r="M124" s="140"/>
      <c r="N124" s="140"/>
      <c r="W124" s="194"/>
      <c r="X124" s="194"/>
      <c r="Y124" s="194"/>
    </row>
    <row r="125">
      <c r="C125" s="11"/>
      <c r="J125" s="141"/>
      <c r="L125" s="140"/>
      <c r="M125" s="140"/>
      <c r="N125" s="140"/>
      <c r="W125" s="194"/>
      <c r="X125" s="194"/>
      <c r="Y125" s="194"/>
    </row>
    <row r="126">
      <c r="C126" s="11"/>
      <c r="J126" s="141"/>
      <c r="L126" s="140"/>
      <c r="M126" s="140"/>
      <c r="N126" s="140"/>
      <c r="W126" s="194"/>
      <c r="X126" s="194"/>
      <c r="Y126" s="194"/>
    </row>
    <row r="127">
      <c r="C127" s="11"/>
      <c r="J127" s="141"/>
      <c r="L127" s="140"/>
      <c r="M127" s="140"/>
      <c r="N127" s="140"/>
      <c r="W127" s="194"/>
      <c r="X127" s="194"/>
      <c r="Y127" s="194"/>
    </row>
    <row r="128">
      <c r="C128" s="11"/>
      <c r="J128" s="141"/>
      <c r="L128" s="140"/>
      <c r="M128" s="140"/>
      <c r="N128" s="140"/>
      <c r="W128" s="194"/>
      <c r="X128" s="194"/>
      <c r="Y128" s="194"/>
    </row>
    <row r="129">
      <c r="C129" s="11"/>
      <c r="J129" s="141"/>
      <c r="L129" s="140"/>
      <c r="M129" s="140"/>
      <c r="N129" s="140"/>
      <c r="W129" s="194"/>
      <c r="X129" s="194"/>
      <c r="Y129" s="194"/>
    </row>
    <row r="130">
      <c r="C130" s="11"/>
      <c r="J130" s="141"/>
      <c r="L130" s="140"/>
      <c r="M130" s="140"/>
      <c r="N130" s="140"/>
      <c r="W130" s="194"/>
      <c r="X130" s="194"/>
      <c r="Y130" s="194"/>
    </row>
    <row r="131">
      <c r="C131" s="11"/>
      <c r="J131" s="141"/>
      <c r="L131" s="140"/>
      <c r="M131" s="140"/>
      <c r="N131" s="140"/>
      <c r="W131" s="194"/>
      <c r="X131" s="194"/>
      <c r="Y131" s="194"/>
    </row>
    <row r="132">
      <c r="C132" s="11"/>
      <c r="J132" s="141"/>
      <c r="L132" s="140"/>
      <c r="M132" s="140"/>
      <c r="N132" s="140"/>
      <c r="W132" s="194"/>
      <c r="X132" s="194"/>
      <c r="Y132" s="194"/>
    </row>
    <row r="133">
      <c r="C133" s="11"/>
      <c r="J133" s="141"/>
      <c r="L133" s="140"/>
      <c r="M133" s="140"/>
      <c r="N133" s="140"/>
      <c r="W133" s="194"/>
      <c r="X133" s="194"/>
      <c r="Y133" s="194"/>
    </row>
    <row r="134">
      <c r="C134" s="11"/>
      <c r="J134" s="141"/>
      <c r="L134" s="140"/>
      <c r="M134" s="140"/>
      <c r="N134" s="140"/>
      <c r="W134" s="194"/>
      <c r="X134" s="194"/>
      <c r="Y134" s="194"/>
    </row>
    <row r="135">
      <c r="C135" s="11"/>
      <c r="J135" s="141"/>
      <c r="L135" s="140"/>
      <c r="M135" s="140"/>
      <c r="N135" s="140"/>
      <c r="W135" s="194"/>
      <c r="X135" s="194"/>
      <c r="Y135" s="194"/>
    </row>
    <row r="136">
      <c r="C136" s="11"/>
      <c r="J136" s="141"/>
      <c r="L136" s="140"/>
      <c r="M136" s="140"/>
      <c r="N136" s="140"/>
      <c r="W136" s="194"/>
      <c r="X136" s="194"/>
      <c r="Y136" s="194"/>
    </row>
    <row r="137">
      <c r="C137" s="11"/>
      <c r="J137" s="141"/>
      <c r="L137" s="140"/>
      <c r="M137" s="140"/>
      <c r="N137" s="140"/>
      <c r="W137" s="194"/>
      <c r="X137" s="194"/>
      <c r="Y137" s="194"/>
    </row>
    <row r="138">
      <c r="C138" s="11"/>
      <c r="J138" s="141"/>
      <c r="L138" s="140"/>
      <c r="M138" s="140"/>
      <c r="N138" s="140"/>
      <c r="W138" s="194"/>
      <c r="X138" s="194"/>
      <c r="Y138" s="194"/>
    </row>
    <row r="139">
      <c r="C139" s="11"/>
      <c r="J139" s="141"/>
      <c r="L139" s="140"/>
      <c r="M139" s="140"/>
      <c r="N139" s="140"/>
      <c r="W139" s="194"/>
      <c r="X139" s="194"/>
      <c r="Y139" s="194"/>
    </row>
    <row r="140">
      <c r="C140" s="11"/>
      <c r="J140" s="141"/>
      <c r="L140" s="140"/>
      <c r="M140" s="140"/>
      <c r="N140" s="140"/>
      <c r="W140" s="194"/>
      <c r="X140" s="194"/>
      <c r="Y140" s="194"/>
    </row>
    <row r="141">
      <c r="C141" s="11"/>
      <c r="J141" s="141"/>
      <c r="L141" s="140"/>
      <c r="M141" s="140"/>
      <c r="N141" s="140"/>
      <c r="W141" s="194"/>
      <c r="X141" s="194"/>
      <c r="Y141" s="194"/>
    </row>
    <row r="142">
      <c r="C142" s="11"/>
      <c r="J142" s="141"/>
      <c r="L142" s="140"/>
      <c r="M142" s="140"/>
      <c r="N142" s="140"/>
      <c r="W142" s="194"/>
      <c r="X142" s="194"/>
      <c r="Y142" s="194"/>
    </row>
    <row r="143">
      <c r="C143" s="11"/>
      <c r="J143" s="141"/>
      <c r="L143" s="140"/>
      <c r="M143" s="140"/>
      <c r="N143" s="140"/>
      <c r="W143" s="194"/>
      <c r="X143" s="194"/>
      <c r="Y143" s="194"/>
    </row>
    <row r="144">
      <c r="C144" s="11"/>
      <c r="J144" s="141"/>
      <c r="L144" s="140"/>
      <c r="M144" s="140"/>
      <c r="N144" s="140"/>
      <c r="W144" s="194"/>
      <c r="X144" s="194"/>
      <c r="Y144" s="194"/>
    </row>
    <row r="145">
      <c r="C145" s="11"/>
      <c r="J145" s="141"/>
      <c r="L145" s="140"/>
      <c r="M145" s="140"/>
      <c r="N145" s="140"/>
      <c r="W145" s="194"/>
      <c r="X145" s="194"/>
      <c r="Y145" s="194"/>
    </row>
    <row r="146">
      <c r="C146" s="11"/>
      <c r="J146" s="141"/>
      <c r="L146" s="140"/>
      <c r="M146" s="140"/>
      <c r="N146" s="140"/>
      <c r="W146" s="194"/>
      <c r="X146" s="194"/>
      <c r="Y146" s="194"/>
    </row>
    <row r="147">
      <c r="C147" s="11"/>
      <c r="J147" s="141"/>
      <c r="L147" s="140"/>
      <c r="M147" s="140"/>
      <c r="N147" s="140"/>
      <c r="W147" s="194"/>
      <c r="X147" s="194"/>
      <c r="Y147" s="194"/>
    </row>
    <row r="148">
      <c r="C148" s="11"/>
      <c r="J148" s="141"/>
      <c r="L148" s="140"/>
      <c r="M148" s="140"/>
      <c r="N148" s="140"/>
      <c r="W148" s="194"/>
      <c r="X148" s="194"/>
      <c r="Y148" s="194"/>
    </row>
    <row r="149">
      <c r="C149" s="11"/>
      <c r="J149" s="141"/>
      <c r="L149" s="140"/>
      <c r="M149" s="140"/>
      <c r="N149" s="140"/>
      <c r="W149" s="194"/>
      <c r="X149" s="194"/>
      <c r="Y149" s="194"/>
    </row>
    <row r="150">
      <c r="C150" s="11"/>
      <c r="J150" s="141"/>
      <c r="L150" s="140"/>
      <c r="M150" s="140"/>
      <c r="N150" s="140"/>
      <c r="W150" s="194"/>
      <c r="X150" s="194"/>
      <c r="Y150" s="194"/>
    </row>
    <row r="151">
      <c r="C151" s="11"/>
      <c r="J151" s="141"/>
      <c r="L151" s="140"/>
      <c r="M151" s="140"/>
      <c r="N151" s="140"/>
      <c r="W151" s="194"/>
      <c r="X151" s="194"/>
      <c r="Y151" s="194"/>
    </row>
    <row r="152">
      <c r="C152" s="11"/>
      <c r="J152" s="141"/>
      <c r="L152" s="140"/>
      <c r="M152" s="140"/>
      <c r="N152" s="140"/>
      <c r="W152" s="194"/>
      <c r="X152" s="194"/>
      <c r="Y152" s="194"/>
    </row>
    <row r="153">
      <c r="C153" s="11"/>
      <c r="J153" s="141"/>
      <c r="L153" s="140"/>
      <c r="M153" s="140"/>
      <c r="N153" s="140"/>
      <c r="W153" s="194"/>
      <c r="X153" s="194"/>
      <c r="Y153" s="194"/>
    </row>
    <row r="154">
      <c r="C154" s="11"/>
      <c r="J154" s="141"/>
      <c r="L154" s="140"/>
      <c r="M154" s="140"/>
      <c r="N154" s="140"/>
      <c r="W154" s="194"/>
      <c r="X154" s="194"/>
      <c r="Y154" s="194"/>
    </row>
    <row r="155">
      <c r="C155" s="11"/>
      <c r="J155" s="141"/>
      <c r="L155" s="140"/>
      <c r="M155" s="140"/>
      <c r="N155" s="140"/>
      <c r="W155" s="194"/>
      <c r="X155" s="194"/>
      <c r="Y155" s="194"/>
    </row>
    <row r="156">
      <c r="C156" s="11"/>
      <c r="J156" s="141"/>
      <c r="L156" s="140"/>
      <c r="M156" s="140"/>
      <c r="N156" s="140"/>
      <c r="W156" s="194"/>
      <c r="X156" s="194"/>
      <c r="Y156" s="194"/>
    </row>
    <row r="157">
      <c r="C157" s="11"/>
      <c r="J157" s="141"/>
      <c r="L157" s="140"/>
      <c r="M157" s="140"/>
      <c r="N157" s="140"/>
      <c r="W157" s="194"/>
      <c r="X157" s="194"/>
      <c r="Y157" s="194"/>
    </row>
    <row r="158">
      <c r="C158" s="11"/>
      <c r="J158" s="141"/>
      <c r="L158" s="140"/>
      <c r="M158" s="140"/>
      <c r="N158" s="140"/>
      <c r="W158" s="194"/>
      <c r="X158" s="194"/>
      <c r="Y158" s="194"/>
    </row>
    <row r="159">
      <c r="C159" s="11"/>
      <c r="J159" s="141"/>
      <c r="L159" s="140"/>
      <c r="M159" s="140"/>
      <c r="N159" s="140"/>
      <c r="W159" s="194"/>
      <c r="X159" s="194"/>
      <c r="Y159" s="194"/>
    </row>
    <row r="160">
      <c r="C160" s="11"/>
      <c r="J160" s="141"/>
      <c r="L160" s="140"/>
      <c r="M160" s="140"/>
      <c r="N160" s="140"/>
      <c r="W160" s="194"/>
      <c r="X160" s="194"/>
      <c r="Y160" s="194"/>
    </row>
    <row r="161">
      <c r="C161" s="11"/>
      <c r="J161" s="141"/>
      <c r="L161" s="140"/>
      <c r="M161" s="140"/>
      <c r="N161" s="140"/>
      <c r="W161" s="194"/>
      <c r="X161" s="194"/>
      <c r="Y161" s="194"/>
    </row>
    <row r="162">
      <c r="C162" s="11"/>
      <c r="J162" s="141"/>
      <c r="L162" s="140"/>
      <c r="M162" s="140"/>
      <c r="N162" s="140"/>
      <c r="W162" s="194"/>
      <c r="X162" s="194"/>
      <c r="Y162" s="194"/>
    </row>
    <row r="163">
      <c r="C163" s="11"/>
      <c r="J163" s="141"/>
      <c r="L163" s="140"/>
      <c r="M163" s="140"/>
      <c r="N163" s="140"/>
      <c r="W163" s="194"/>
      <c r="X163" s="194"/>
      <c r="Y163" s="194"/>
    </row>
    <row r="164">
      <c r="C164" s="11"/>
      <c r="J164" s="141"/>
      <c r="L164" s="140"/>
      <c r="M164" s="140"/>
      <c r="N164" s="140"/>
      <c r="W164" s="194"/>
      <c r="X164" s="194"/>
      <c r="Y164" s="194"/>
    </row>
    <row r="165">
      <c r="C165" s="11"/>
      <c r="J165" s="141"/>
      <c r="L165" s="140"/>
      <c r="M165" s="140"/>
      <c r="N165" s="140"/>
      <c r="W165" s="194"/>
      <c r="X165" s="194"/>
      <c r="Y165" s="194"/>
    </row>
    <row r="166">
      <c r="C166" s="11"/>
      <c r="J166" s="141"/>
      <c r="L166" s="140"/>
      <c r="M166" s="140"/>
      <c r="N166" s="140"/>
      <c r="W166" s="194"/>
      <c r="X166" s="194"/>
      <c r="Y166" s="194"/>
    </row>
    <row r="167">
      <c r="C167" s="11"/>
      <c r="J167" s="141"/>
      <c r="L167" s="140"/>
      <c r="M167" s="140"/>
      <c r="N167" s="140"/>
      <c r="W167" s="194"/>
      <c r="X167" s="194"/>
      <c r="Y167" s="194"/>
    </row>
    <row r="168">
      <c r="C168" s="11"/>
      <c r="J168" s="141"/>
      <c r="L168" s="140"/>
      <c r="M168" s="140"/>
      <c r="N168" s="140"/>
      <c r="W168" s="194"/>
      <c r="X168" s="194"/>
      <c r="Y168" s="194"/>
    </row>
    <row r="169">
      <c r="C169" s="11"/>
      <c r="J169" s="141"/>
      <c r="L169" s="140"/>
      <c r="M169" s="140"/>
      <c r="N169" s="140"/>
      <c r="W169" s="194"/>
      <c r="X169" s="194"/>
      <c r="Y169" s="194"/>
    </row>
    <row r="170">
      <c r="C170" s="11"/>
      <c r="J170" s="141"/>
      <c r="L170" s="140"/>
      <c r="M170" s="140"/>
      <c r="N170" s="140"/>
      <c r="W170" s="194"/>
      <c r="X170" s="194"/>
      <c r="Y170" s="194"/>
    </row>
    <row r="171">
      <c r="C171" s="11"/>
      <c r="J171" s="141"/>
      <c r="L171" s="140"/>
      <c r="M171" s="140"/>
      <c r="N171" s="140"/>
      <c r="W171" s="194"/>
      <c r="X171" s="194"/>
      <c r="Y171" s="194"/>
    </row>
    <row r="172">
      <c r="C172" s="11"/>
      <c r="J172" s="141"/>
      <c r="L172" s="140"/>
      <c r="M172" s="140"/>
      <c r="N172" s="140"/>
      <c r="W172" s="194"/>
      <c r="X172" s="194"/>
      <c r="Y172" s="194"/>
    </row>
    <row r="173">
      <c r="C173" s="11"/>
      <c r="J173" s="141"/>
      <c r="L173" s="140"/>
      <c r="M173" s="140"/>
      <c r="N173" s="140"/>
      <c r="W173" s="194"/>
      <c r="X173" s="194"/>
      <c r="Y173" s="194"/>
    </row>
    <row r="174">
      <c r="C174" s="11"/>
      <c r="J174" s="141"/>
      <c r="L174" s="140"/>
      <c r="M174" s="140"/>
      <c r="N174" s="140"/>
      <c r="W174" s="194"/>
      <c r="X174" s="194"/>
      <c r="Y174" s="194"/>
    </row>
    <row r="175">
      <c r="C175" s="11"/>
      <c r="J175" s="141"/>
      <c r="L175" s="140"/>
      <c r="M175" s="140"/>
      <c r="N175" s="140"/>
      <c r="W175" s="194"/>
      <c r="X175" s="194"/>
      <c r="Y175" s="194"/>
    </row>
    <row r="176">
      <c r="C176" s="11"/>
      <c r="J176" s="141"/>
      <c r="L176" s="140"/>
      <c r="M176" s="140"/>
      <c r="N176" s="140"/>
      <c r="W176" s="194"/>
      <c r="X176" s="194"/>
      <c r="Y176" s="194"/>
    </row>
    <row r="177">
      <c r="C177" s="11"/>
      <c r="J177" s="141"/>
      <c r="L177" s="140"/>
      <c r="M177" s="140"/>
      <c r="N177" s="140"/>
      <c r="W177" s="194"/>
      <c r="X177" s="194"/>
      <c r="Y177" s="194"/>
    </row>
    <row r="178">
      <c r="C178" s="11"/>
      <c r="J178" s="141"/>
      <c r="L178" s="140"/>
      <c r="M178" s="140"/>
      <c r="N178" s="140"/>
      <c r="W178" s="194"/>
      <c r="X178" s="194"/>
      <c r="Y178" s="194"/>
    </row>
    <row r="179">
      <c r="C179" s="11"/>
      <c r="J179" s="141"/>
      <c r="L179" s="140"/>
      <c r="M179" s="140"/>
      <c r="N179" s="140"/>
      <c r="W179" s="194"/>
      <c r="X179" s="194"/>
      <c r="Y179" s="194"/>
    </row>
    <row r="180">
      <c r="C180" s="11"/>
      <c r="J180" s="141"/>
      <c r="L180" s="140"/>
      <c r="M180" s="140"/>
      <c r="N180" s="140"/>
      <c r="W180" s="194"/>
      <c r="X180" s="194"/>
      <c r="Y180" s="194"/>
    </row>
    <row r="181">
      <c r="C181" s="11"/>
      <c r="J181" s="141"/>
      <c r="L181" s="140"/>
      <c r="M181" s="140"/>
      <c r="N181" s="140"/>
      <c r="W181" s="194"/>
      <c r="X181" s="194"/>
      <c r="Y181" s="194"/>
    </row>
    <row r="182">
      <c r="C182" s="11"/>
      <c r="J182" s="141"/>
      <c r="L182" s="140"/>
      <c r="M182" s="140"/>
      <c r="N182" s="140"/>
      <c r="W182" s="194"/>
      <c r="X182" s="194"/>
      <c r="Y182" s="194"/>
    </row>
    <row r="183">
      <c r="C183" s="11"/>
      <c r="J183" s="141"/>
      <c r="L183" s="140"/>
      <c r="M183" s="140"/>
      <c r="N183" s="140"/>
      <c r="W183" s="194"/>
      <c r="X183" s="194"/>
      <c r="Y183" s="194"/>
    </row>
    <row r="184">
      <c r="C184" s="11"/>
      <c r="J184" s="141"/>
      <c r="L184" s="140"/>
      <c r="M184" s="140"/>
      <c r="N184" s="140"/>
      <c r="W184" s="194"/>
      <c r="X184" s="194"/>
      <c r="Y184" s="194"/>
    </row>
    <row r="185">
      <c r="C185" s="11"/>
      <c r="J185" s="141"/>
      <c r="L185" s="140"/>
      <c r="M185" s="140"/>
      <c r="N185" s="140"/>
      <c r="W185" s="194"/>
      <c r="X185" s="194"/>
      <c r="Y185" s="194"/>
    </row>
    <row r="186">
      <c r="C186" s="11"/>
      <c r="J186" s="141"/>
      <c r="L186" s="140"/>
      <c r="M186" s="140"/>
      <c r="N186" s="140"/>
      <c r="W186" s="194"/>
      <c r="X186" s="194"/>
      <c r="Y186" s="194"/>
    </row>
    <row r="187">
      <c r="C187" s="11"/>
      <c r="J187" s="141"/>
      <c r="L187" s="140"/>
      <c r="M187" s="140"/>
      <c r="N187" s="140"/>
      <c r="W187" s="194"/>
      <c r="X187" s="194"/>
      <c r="Y187" s="194"/>
    </row>
    <row r="188">
      <c r="C188" s="11"/>
      <c r="J188" s="141"/>
      <c r="L188" s="140"/>
      <c r="M188" s="140"/>
      <c r="N188" s="140"/>
      <c r="W188" s="194"/>
      <c r="X188" s="194"/>
      <c r="Y188" s="194"/>
    </row>
    <row r="189">
      <c r="C189" s="11"/>
      <c r="J189" s="141"/>
      <c r="L189" s="140"/>
      <c r="M189" s="140"/>
      <c r="N189" s="140"/>
      <c r="W189" s="194"/>
      <c r="X189" s="194"/>
      <c r="Y189" s="194"/>
    </row>
    <row r="190">
      <c r="C190" s="11"/>
      <c r="J190" s="141"/>
      <c r="L190" s="140"/>
      <c r="M190" s="140"/>
      <c r="N190" s="140"/>
      <c r="W190" s="194"/>
      <c r="X190" s="194"/>
      <c r="Y190" s="194"/>
    </row>
    <row r="191">
      <c r="C191" s="11"/>
      <c r="J191" s="141"/>
      <c r="L191" s="140"/>
      <c r="M191" s="140"/>
      <c r="N191" s="140"/>
      <c r="W191" s="194"/>
      <c r="X191" s="194"/>
      <c r="Y191" s="194"/>
    </row>
    <row r="192">
      <c r="C192" s="11"/>
      <c r="J192" s="141"/>
      <c r="L192" s="140"/>
      <c r="M192" s="140"/>
      <c r="N192" s="140"/>
      <c r="W192" s="194"/>
      <c r="X192" s="194"/>
      <c r="Y192" s="194"/>
    </row>
    <row r="193">
      <c r="C193" s="11"/>
      <c r="J193" s="141"/>
      <c r="L193" s="140"/>
      <c r="M193" s="140"/>
      <c r="N193" s="140"/>
      <c r="W193" s="194"/>
      <c r="X193" s="194"/>
      <c r="Y193" s="194"/>
    </row>
    <row r="194">
      <c r="C194" s="11"/>
      <c r="J194" s="141"/>
      <c r="L194" s="140"/>
      <c r="M194" s="140"/>
      <c r="N194" s="140"/>
      <c r="W194" s="194"/>
      <c r="X194" s="194"/>
      <c r="Y194" s="194"/>
    </row>
    <row r="195">
      <c r="C195" s="11"/>
      <c r="J195" s="141"/>
      <c r="L195" s="140"/>
      <c r="M195" s="140"/>
      <c r="N195" s="140"/>
      <c r="W195" s="194"/>
      <c r="X195" s="194"/>
      <c r="Y195" s="194"/>
    </row>
    <row r="196">
      <c r="C196" s="11"/>
      <c r="J196" s="141"/>
      <c r="L196" s="140"/>
      <c r="M196" s="140"/>
      <c r="N196" s="140"/>
      <c r="W196" s="194"/>
      <c r="X196" s="194"/>
      <c r="Y196" s="194"/>
    </row>
    <row r="197">
      <c r="C197" s="11"/>
      <c r="J197" s="141"/>
      <c r="L197" s="140"/>
      <c r="M197" s="140"/>
      <c r="N197" s="140"/>
      <c r="W197" s="194"/>
      <c r="X197" s="194"/>
      <c r="Y197" s="194"/>
    </row>
    <row r="198">
      <c r="C198" s="11"/>
      <c r="J198" s="141"/>
      <c r="L198" s="140"/>
      <c r="M198" s="140"/>
      <c r="N198" s="140"/>
      <c r="W198" s="194"/>
      <c r="X198" s="194"/>
      <c r="Y198" s="194"/>
    </row>
    <row r="199">
      <c r="C199" s="11"/>
      <c r="J199" s="141"/>
      <c r="L199" s="140"/>
      <c r="M199" s="140"/>
      <c r="N199" s="140"/>
      <c r="W199" s="194"/>
      <c r="X199" s="194"/>
      <c r="Y199" s="194"/>
    </row>
    <row r="200">
      <c r="C200" s="11"/>
      <c r="J200" s="141"/>
      <c r="L200" s="140"/>
      <c r="M200" s="140"/>
      <c r="N200" s="140"/>
      <c r="W200" s="194"/>
      <c r="X200" s="194"/>
      <c r="Y200" s="194"/>
    </row>
    <row r="201">
      <c r="C201" s="11"/>
      <c r="J201" s="141"/>
      <c r="L201" s="140"/>
      <c r="M201" s="140"/>
      <c r="N201" s="140"/>
      <c r="W201" s="194"/>
      <c r="X201" s="194"/>
      <c r="Y201" s="194"/>
    </row>
    <row r="202">
      <c r="C202" s="11"/>
      <c r="J202" s="141"/>
      <c r="L202" s="140"/>
      <c r="M202" s="140"/>
      <c r="N202" s="140"/>
      <c r="W202" s="194"/>
      <c r="X202" s="194"/>
      <c r="Y202" s="194"/>
    </row>
    <row r="203">
      <c r="C203" s="11"/>
      <c r="J203" s="141"/>
      <c r="L203" s="140"/>
      <c r="M203" s="140"/>
      <c r="N203" s="140"/>
      <c r="W203" s="194"/>
      <c r="X203" s="194"/>
      <c r="Y203" s="194"/>
    </row>
    <row r="204">
      <c r="C204" s="11"/>
      <c r="J204" s="141"/>
      <c r="L204" s="140"/>
      <c r="M204" s="140"/>
      <c r="N204" s="140"/>
      <c r="W204" s="194"/>
      <c r="X204" s="194"/>
      <c r="Y204" s="194"/>
    </row>
    <row r="205">
      <c r="C205" s="11"/>
      <c r="J205" s="141"/>
      <c r="L205" s="140"/>
      <c r="M205" s="140"/>
      <c r="N205" s="140"/>
      <c r="W205" s="194"/>
      <c r="X205" s="194"/>
      <c r="Y205" s="194"/>
    </row>
    <row r="206">
      <c r="C206" s="11"/>
      <c r="J206" s="141"/>
      <c r="L206" s="140"/>
      <c r="M206" s="140"/>
      <c r="N206" s="140"/>
      <c r="W206" s="194"/>
      <c r="X206" s="194"/>
      <c r="Y206" s="194"/>
    </row>
    <row r="207">
      <c r="C207" s="11"/>
      <c r="J207" s="141"/>
      <c r="L207" s="140"/>
      <c r="M207" s="140"/>
      <c r="N207" s="140"/>
      <c r="W207" s="194"/>
      <c r="X207" s="194"/>
      <c r="Y207" s="194"/>
    </row>
    <row r="208">
      <c r="C208" s="11"/>
      <c r="J208" s="141"/>
      <c r="L208" s="140"/>
      <c r="M208" s="140"/>
      <c r="N208" s="140"/>
      <c r="W208" s="194"/>
      <c r="X208" s="194"/>
      <c r="Y208" s="194"/>
    </row>
    <row r="209">
      <c r="C209" s="11"/>
      <c r="J209" s="141"/>
      <c r="L209" s="140"/>
      <c r="M209" s="140"/>
      <c r="N209" s="140"/>
      <c r="W209" s="194"/>
      <c r="X209" s="194"/>
      <c r="Y209" s="194"/>
    </row>
    <row r="210">
      <c r="C210" s="11"/>
      <c r="J210" s="141"/>
      <c r="L210" s="140"/>
      <c r="M210" s="140"/>
      <c r="N210" s="140"/>
      <c r="W210" s="194"/>
      <c r="X210" s="194"/>
      <c r="Y210" s="194"/>
    </row>
    <row r="211">
      <c r="C211" s="11"/>
      <c r="J211" s="141"/>
      <c r="L211" s="140"/>
      <c r="M211" s="140"/>
      <c r="N211" s="140"/>
      <c r="W211" s="194"/>
      <c r="X211" s="194"/>
      <c r="Y211" s="194"/>
    </row>
    <row r="212">
      <c r="C212" s="11"/>
      <c r="J212" s="141"/>
      <c r="L212" s="140"/>
      <c r="M212" s="140"/>
      <c r="N212" s="140"/>
      <c r="W212" s="194"/>
      <c r="X212" s="194"/>
      <c r="Y212" s="194"/>
    </row>
    <row r="213">
      <c r="C213" s="11"/>
      <c r="J213" s="141"/>
      <c r="L213" s="140"/>
      <c r="M213" s="140"/>
      <c r="N213" s="140"/>
      <c r="W213" s="194"/>
      <c r="X213" s="194"/>
      <c r="Y213" s="194"/>
    </row>
    <row r="214">
      <c r="C214" s="11"/>
      <c r="J214" s="141"/>
      <c r="L214" s="140"/>
      <c r="M214" s="140"/>
      <c r="N214" s="140"/>
      <c r="W214" s="194"/>
      <c r="X214" s="194"/>
      <c r="Y214" s="194"/>
    </row>
    <row r="215">
      <c r="C215" s="11"/>
      <c r="J215" s="141"/>
      <c r="L215" s="140"/>
      <c r="M215" s="140"/>
      <c r="N215" s="140"/>
      <c r="W215" s="194"/>
      <c r="X215" s="194"/>
      <c r="Y215" s="194"/>
    </row>
    <row r="216">
      <c r="C216" s="11"/>
      <c r="J216" s="141"/>
      <c r="L216" s="140"/>
      <c r="M216" s="140"/>
      <c r="N216" s="140"/>
      <c r="W216" s="194"/>
      <c r="X216" s="194"/>
      <c r="Y216" s="194"/>
    </row>
    <row r="217">
      <c r="C217" s="11"/>
      <c r="J217" s="141"/>
      <c r="L217" s="140"/>
      <c r="M217" s="140"/>
      <c r="N217" s="140"/>
      <c r="W217" s="194"/>
      <c r="X217" s="194"/>
      <c r="Y217" s="194"/>
    </row>
    <row r="218">
      <c r="C218" s="11"/>
      <c r="J218" s="141"/>
      <c r="L218" s="140"/>
      <c r="M218" s="140"/>
      <c r="N218" s="140"/>
      <c r="W218" s="194"/>
      <c r="X218" s="194"/>
      <c r="Y218" s="194"/>
    </row>
    <row r="219">
      <c r="C219" s="11"/>
      <c r="J219" s="141"/>
      <c r="L219" s="140"/>
      <c r="M219" s="140"/>
      <c r="N219" s="140"/>
      <c r="W219" s="194"/>
      <c r="X219" s="194"/>
      <c r="Y219" s="194"/>
    </row>
    <row r="220">
      <c r="C220" s="11"/>
      <c r="J220" s="141"/>
      <c r="L220" s="140"/>
      <c r="M220" s="140"/>
      <c r="N220" s="140"/>
      <c r="W220" s="194"/>
      <c r="X220" s="194"/>
      <c r="Y220" s="194"/>
    </row>
    <row r="221">
      <c r="C221" s="11"/>
      <c r="J221" s="141"/>
      <c r="L221" s="140"/>
      <c r="M221" s="140"/>
      <c r="N221" s="140"/>
      <c r="W221" s="194"/>
      <c r="X221" s="194"/>
      <c r="Y221" s="194"/>
    </row>
    <row r="222">
      <c r="C222" s="11"/>
      <c r="J222" s="141"/>
      <c r="L222" s="140"/>
      <c r="M222" s="140"/>
      <c r="N222" s="140"/>
      <c r="W222" s="194"/>
      <c r="X222" s="194"/>
      <c r="Y222" s="194"/>
    </row>
    <row r="223">
      <c r="C223" s="11"/>
      <c r="J223" s="141"/>
      <c r="L223" s="140"/>
      <c r="M223" s="140"/>
      <c r="N223" s="140"/>
      <c r="W223" s="194"/>
      <c r="X223" s="194"/>
      <c r="Y223" s="194"/>
    </row>
    <row r="224">
      <c r="C224" s="11"/>
      <c r="J224" s="141"/>
      <c r="L224" s="140"/>
      <c r="M224" s="140"/>
      <c r="N224" s="140"/>
      <c r="W224" s="194"/>
      <c r="X224" s="194"/>
      <c r="Y224" s="194"/>
    </row>
    <row r="225">
      <c r="C225" s="11"/>
      <c r="J225" s="141"/>
      <c r="L225" s="140"/>
      <c r="M225" s="140"/>
      <c r="N225" s="140"/>
      <c r="W225" s="194"/>
      <c r="X225" s="194"/>
      <c r="Y225" s="194"/>
    </row>
    <row r="226">
      <c r="C226" s="11"/>
      <c r="J226" s="141"/>
      <c r="L226" s="140"/>
      <c r="M226" s="140"/>
      <c r="N226" s="140"/>
      <c r="W226" s="194"/>
      <c r="X226" s="194"/>
      <c r="Y226" s="194"/>
    </row>
    <row r="227">
      <c r="C227" s="11"/>
      <c r="J227" s="141"/>
      <c r="L227" s="140"/>
      <c r="M227" s="140"/>
      <c r="N227" s="140"/>
      <c r="W227" s="194"/>
      <c r="X227" s="194"/>
      <c r="Y227" s="194"/>
    </row>
    <row r="228">
      <c r="C228" s="11"/>
      <c r="J228" s="141"/>
      <c r="L228" s="140"/>
      <c r="M228" s="140"/>
      <c r="N228" s="140"/>
      <c r="W228" s="194"/>
      <c r="X228" s="194"/>
      <c r="Y228" s="194"/>
    </row>
    <row r="229">
      <c r="C229" s="11"/>
      <c r="J229" s="141"/>
      <c r="L229" s="140"/>
      <c r="M229" s="140"/>
      <c r="N229" s="140"/>
      <c r="W229" s="194"/>
      <c r="X229" s="194"/>
      <c r="Y229" s="194"/>
    </row>
    <row r="230">
      <c r="C230" s="11"/>
      <c r="J230" s="141"/>
      <c r="L230" s="140"/>
      <c r="M230" s="140"/>
      <c r="N230" s="140"/>
      <c r="W230" s="194"/>
      <c r="X230" s="194"/>
      <c r="Y230" s="194"/>
    </row>
    <row r="231">
      <c r="C231" s="11"/>
      <c r="J231" s="141"/>
      <c r="L231" s="140"/>
      <c r="M231" s="140"/>
      <c r="N231" s="140"/>
      <c r="W231" s="194"/>
      <c r="X231" s="194"/>
      <c r="Y231" s="194"/>
    </row>
    <row r="232">
      <c r="C232" s="11"/>
      <c r="J232" s="141"/>
      <c r="L232" s="140"/>
      <c r="M232" s="140"/>
      <c r="N232" s="140"/>
      <c r="W232" s="194"/>
      <c r="X232" s="194"/>
      <c r="Y232" s="194"/>
    </row>
    <row r="233">
      <c r="C233" s="11"/>
      <c r="J233" s="141"/>
      <c r="L233" s="140"/>
      <c r="M233" s="140"/>
      <c r="N233" s="140"/>
      <c r="W233" s="194"/>
      <c r="X233" s="194"/>
      <c r="Y233" s="194"/>
    </row>
    <row r="234">
      <c r="C234" s="11"/>
      <c r="J234" s="141"/>
      <c r="L234" s="140"/>
      <c r="M234" s="140"/>
      <c r="N234" s="140"/>
      <c r="W234" s="194"/>
      <c r="X234" s="194"/>
      <c r="Y234" s="194"/>
    </row>
    <row r="235">
      <c r="C235" s="11"/>
      <c r="J235" s="141"/>
      <c r="L235" s="140"/>
      <c r="M235" s="140"/>
      <c r="N235" s="140"/>
      <c r="W235" s="194"/>
      <c r="X235" s="194"/>
      <c r="Y235" s="194"/>
    </row>
    <row r="236">
      <c r="C236" s="11"/>
      <c r="J236" s="141"/>
      <c r="L236" s="140"/>
      <c r="M236" s="140"/>
      <c r="N236" s="140"/>
      <c r="W236" s="194"/>
      <c r="X236" s="194"/>
      <c r="Y236" s="194"/>
    </row>
    <row r="237">
      <c r="C237" s="11"/>
      <c r="J237" s="141"/>
      <c r="L237" s="140"/>
      <c r="M237" s="140"/>
      <c r="N237" s="140"/>
      <c r="W237" s="194"/>
      <c r="X237" s="194"/>
      <c r="Y237" s="194"/>
    </row>
    <row r="238">
      <c r="C238" s="11"/>
      <c r="J238" s="141"/>
      <c r="L238" s="140"/>
      <c r="M238" s="140"/>
      <c r="N238" s="140"/>
      <c r="W238" s="194"/>
      <c r="X238" s="194"/>
      <c r="Y238" s="194"/>
    </row>
    <row r="239">
      <c r="C239" s="11"/>
      <c r="J239" s="141"/>
      <c r="L239" s="140"/>
      <c r="M239" s="140"/>
      <c r="N239" s="140"/>
      <c r="W239" s="194"/>
      <c r="X239" s="194"/>
      <c r="Y239" s="194"/>
    </row>
    <row r="240">
      <c r="C240" s="11"/>
      <c r="J240" s="141"/>
      <c r="L240" s="140"/>
      <c r="M240" s="140"/>
      <c r="N240" s="140"/>
      <c r="W240" s="194"/>
      <c r="X240" s="194"/>
      <c r="Y240" s="194"/>
    </row>
    <row r="241">
      <c r="C241" s="11"/>
      <c r="J241" s="141"/>
      <c r="L241" s="140"/>
      <c r="M241" s="140"/>
      <c r="N241" s="140"/>
      <c r="W241" s="194"/>
      <c r="X241" s="194"/>
      <c r="Y241" s="194"/>
    </row>
    <row r="242">
      <c r="C242" s="11"/>
      <c r="J242" s="141"/>
      <c r="L242" s="140"/>
      <c r="M242" s="140"/>
      <c r="N242" s="140"/>
      <c r="W242" s="194"/>
      <c r="X242" s="194"/>
      <c r="Y242" s="194"/>
    </row>
    <row r="243">
      <c r="C243" s="11"/>
      <c r="J243" s="141"/>
      <c r="L243" s="140"/>
      <c r="M243" s="140"/>
      <c r="N243" s="140"/>
      <c r="W243" s="194"/>
      <c r="X243" s="194"/>
      <c r="Y243" s="194"/>
    </row>
    <row r="244">
      <c r="C244" s="11"/>
      <c r="J244" s="141"/>
      <c r="L244" s="140"/>
      <c r="M244" s="140"/>
      <c r="N244" s="140"/>
      <c r="W244" s="194"/>
      <c r="X244" s="194"/>
      <c r="Y244" s="194"/>
    </row>
    <row r="245">
      <c r="C245" s="11"/>
      <c r="J245" s="141"/>
      <c r="L245" s="140"/>
      <c r="M245" s="140"/>
      <c r="N245" s="140"/>
      <c r="W245" s="194"/>
      <c r="X245" s="194"/>
      <c r="Y245" s="194"/>
    </row>
    <row r="246">
      <c r="C246" s="11"/>
      <c r="J246" s="141"/>
      <c r="L246" s="140"/>
      <c r="M246" s="140"/>
      <c r="N246" s="140"/>
      <c r="W246" s="194"/>
      <c r="X246" s="194"/>
      <c r="Y246" s="194"/>
    </row>
    <row r="247">
      <c r="C247" s="11"/>
      <c r="J247" s="141"/>
      <c r="L247" s="140"/>
      <c r="M247" s="140"/>
      <c r="N247" s="140"/>
      <c r="W247" s="194"/>
      <c r="X247" s="194"/>
      <c r="Y247" s="194"/>
    </row>
    <row r="248">
      <c r="C248" s="11"/>
      <c r="J248" s="141"/>
      <c r="L248" s="140"/>
      <c r="M248" s="140"/>
      <c r="N248" s="140"/>
      <c r="W248" s="194"/>
      <c r="X248" s="194"/>
      <c r="Y248" s="194"/>
    </row>
    <row r="249">
      <c r="C249" s="11"/>
      <c r="J249" s="141"/>
      <c r="L249" s="140"/>
      <c r="M249" s="140"/>
      <c r="N249" s="140"/>
      <c r="W249" s="194"/>
      <c r="X249" s="194"/>
      <c r="Y249" s="194"/>
    </row>
    <row r="250">
      <c r="C250" s="11"/>
      <c r="J250" s="141"/>
      <c r="L250" s="140"/>
      <c r="M250" s="140"/>
      <c r="N250" s="140"/>
      <c r="W250" s="194"/>
      <c r="X250" s="194"/>
      <c r="Y250" s="194"/>
    </row>
    <row r="251">
      <c r="C251" s="11"/>
      <c r="J251" s="141"/>
      <c r="L251" s="140"/>
      <c r="M251" s="140"/>
      <c r="N251" s="140"/>
      <c r="W251" s="194"/>
      <c r="X251" s="194"/>
      <c r="Y251" s="194"/>
    </row>
    <row r="252">
      <c r="C252" s="11"/>
      <c r="J252" s="141"/>
      <c r="L252" s="140"/>
      <c r="M252" s="140"/>
      <c r="N252" s="140"/>
      <c r="W252" s="194"/>
      <c r="X252" s="194"/>
      <c r="Y252" s="194"/>
    </row>
    <row r="253">
      <c r="C253" s="11"/>
      <c r="J253" s="141"/>
      <c r="L253" s="140"/>
      <c r="M253" s="140"/>
      <c r="N253" s="140"/>
      <c r="W253" s="194"/>
      <c r="X253" s="194"/>
      <c r="Y253" s="194"/>
    </row>
    <row r="254">
      <c r="C254" s="11"/>
      <c r="J254" s="141"/>
      <c r="L254" s="140"/>
      <c r="M254" s="140"/>
      <c r="N254" s="140"/>
      <c r="W254" s="194"/>
      <c r="X254" s="194"/>
      <c r="Y254" s="194"/>
    </row>
    <row r="255">
      <c r="C255" s="11"/>
      <c r="J255" s="141"/>
      <c r="L255" s="140"/>
      <c r="M255" s="140"/>
      <c r="N255" s="140"/>
      <c r="W255" s="194"/>
      <c r="X255" s="194"/>
      <c r="Y255" s="194"/>
    </row>
    <row r="256">
      <c r="C256" s="11"/>
      <c r="J256" s="141"/>
      <c r="L256" s="140"/>
      <c r="M256" s="140"/>
      <c r="N256" s="140"/>
      <c r="W256" s="194"/>
      <c r="X256" s="194"/>
      <c r="Y256" s="194"/>
    </row>
    <row r="257">
      <c r="C257" s="11"/>
      <c r="J257" s="141"/>
      <c r="L257" s="140"/>
      <c r="M257" s="140"/>
      <c r="N257" s="140"/>
      <c r="W257" s="194"/>
      <c r="X257" s="194"/>
      <c r="Y257" s="194"/>
    </row>
    <row r="258">
      <c r="C258" s="11"/>
      <c r="J258" s="141"/>
      <c r="L258" s="140"/>
      <c r="M258" s="140"/>
      <c r="N258" s="140"/>
      <c r="W258" s="194"/>
      <c r="X258" s="194"/>
      <c r="Y258" s="194"/>
    </row>
    <row r="259">
      <c r="C259" s="11"/>
      <c r="J259" s="141"/>
      <c r="L259" s="140"/>
      <c r="M259" s="140"/>
      <c r="N259" s="140"/>
      <c r="W259" s="194"/>
      <c r="X259" s="194"/>
      <c r="Y259" s="194"/>
    </row>
    <row r="260">
      <c r="C260" s="11"/>
      <c r="J260" s="141"/>
      <c r="L260" s="140"/>
      <c r="M260" s="140"/>
      <c r="N260" s="140"/>
      <c r="W260" s="194"/>
      <c r="X260" s="194"/>
      <c r="Y260" s="194"/>
    </row>
    <row r="261">
      <c r="C261" s="11"/>
      <c r="J261" s="141"/>
      <c r="L261" s="140"/>
      <c r="M261" s="140"/>
      <c r="N261" s="140"/>
      <c r="W261" s="194"/>
      <c r="X261" s="194"/>
      <c r="Y261" s="194"/>
    </row>
    <row r="262">
      <c r="C262" s="11"/>
      <c r="J262" s="141"/>
      <c r="L262" s="140"/>
      <c r="M262" s="140"/>
      <c r="N262" s="140"/>
      <c r="W262" s="194"/>
      <c r="X262" s="194"/>
      <c r="Y262" s="194"/>
    </row>
    <row r="263">
      <c r="C263" s="11"/>
      <c r="J263" s="141"/>
      <c r="L263" s="140"/>
      <c r="M263" s="140"/>
      <c r="N263" s="140"/>
      <c r="W263" s="194"/>
      <c r="X263" s="194"/>
      <c r="Y263" s="194"/>
    </row>
    <row r="264">
      <c r="C264" s="11"/>
      <c r="J264" s="141"/>
      <c r="L264" s="140"/>
      <c r="M264" s="140"/>
      <c r="N264" s="140"/>
      <c r="W264" s="194"/>
      <c r="X264" s="194"/>
      <c r="Y264" s="194"/>
    </row>
    <row r="265">
      <c r="C265" s="11"/>
      <c r="J265" s="141"/>
      <c r="L265" s="140"/>
      <c r="M265" s="140"/>
      <c r="N265" s="140"/>
      <c r="W265" s="194"/>
      <c r="X265" s="194"/>
      <c r="Y265" s="194"/>
    </row>
    <row r="266">
      <c r="C266" s="11"/>
      <c r="J266" s="141"/>
      <c r="L266" s="140"/>
      <c r="M266" s="140"/>
      <c r="N266" s="140"/>
      <c r="W266" s="194"/>
      <c r="X266" s="194"/>
      <c r="Y266" s="194"/>
    </row>
    <row r="267">
      <c r="C267" s="11"/>
      <c r="J267" s="141"/>
      <c r="L267" s="140"/>
      <c r="M267" s="140"/>
      <c r="N267" s="140"/>
      <c r="W267" s="194"/>
      <c r="X267" s="194"/>
      <c r="Y267" s="194"/>
    </row>
    <row r="268">
      <c r="C268" s="11"/>
      <c r="J268" s="141"/>
      <c r="L268" s="140"/>
      <c r="M268" s="140"/>
      <c r="N268" s="140"/>
      <c r="W268" s="194"/>
      <c r="X268" s="194"/>
      <c r="Y268" s="194"/>
    </row>
    <row r="269">
      <c r="C269" s="11"/>
      <c r="J269" s="141"/>
      <c r="L269" s="140"/>
      <c r="M269" s="140"/>
      <c r="N269" s="140"/>
      <c r="W269" s="194"/>
      <c r="X269" s="194"/>
      <c r="Y269" s="194"/>
    </row>
    <row r="270">
      <c r="C270" s="11"/>
      <c r="J270" s="141"/>
      <c r="L270" s="140"/>
      <c r="M270" s="140"/>
      <c r="N270" s="140"/>
      <c r="W270" s="194"/>
      <c r="X270" s="194"/>
      <c r="Y270" s="194"/>
    </row>
    <row r="271">
      <c r="C271" s="11"/>
      <c r="J271" s="141"/>
      <c r="L271" s="140"/>
      <c r="M271" s="140"/>
      <c r="N271" s="140"/>
      <c r="W271" s="194"/>
      <c r="X271" s="194"/>
      <c r="Y271" s="194"/>
    </row>
    <row r="272">
      <c r="C272" s="11"/>
      <c r="J272" s="141"/>
      <c r="L272" s="140"/>
      <c r="M272" s="140"/>
      <c r="N272" s="140"/>
      <c r="W272" s="194"/>
      <c r="X272" s="194"/>
      <c r="Y272" s="194"/>
    </row>
    <row r="273">
      <c r="C273" s="11"/>
      <c r="J273" s="141"/>
      <c r="L273" s="140"/>
      <c r="M273" s="140"/>
      <c r="N273" s="140"/>
      <c r="W273" s="194"/>
      <c r="X273" s="194"/>
      <c r="Y273" s="194"/>
    </row>
    <row r="274">
      <c r="C274" s="11"/>
      <c r="J274" s="141"/>
      <c r="L274" s="140"/>
      <c r="M274" s="140"/>
      <c r="N274" s="140"/>
      <c r="W274" s="194"/>
      <c r="X274" s="194"/>
      <c r="Y274" s="194"/>
    </row>
    <row r="275">
      <c r="C275" s="11"/>
      <c r="J275" s="141"/>
      <c r="L275" s="140"/>
      <c r="M275" s="140"/>
      <c r="N275" s="140"/>
      <c r="W275" s="194"/>
      <c r="X275" s="194"/>
      <c r="Y275" s="194"/>
    </row>
    <row r="276">
      <c r="C276" s="11"/>
      <c r="J276" s="141"/>
      <c r="L276" s="140"/>
      <c r="M276" s="140"/>
      <c r="N276" s="140"/>
      <c r="W276" s="194"/>
      <c r="X276" s="194"/>
      <c r="Y276" s="194"/>
    </row>
    <row r="277">
      <c r="C277" s="11"/>
      <c r="J277" s="141"/>
      <c r="L277" s="140"/>
      <c r="M277" s="140"/>
      <c r="N277" s="140"/>
      <c r="W277" s="194"/>
      <c r="X277" s="194"/>
      <c r="Y277" s="194"/>
    </row>
    <row r="278">
      <c r="C278" s="11"/>
      <c r="J278" s="141"/>
      <c r="L278" s="140"/>
      <c r="M278" s="140"/>
      <c r="N278" s="140"/>
      <c r="W278" s="194"/>
      <c r="X278" s="194"/>
      <c r="Y278" s="194"/>
    </row>
    <row r="279">
      <c r="C279" s="11"/>
      <c r="J279" s="141"/>
      <c r="L279" s="140"/>
      <c r="M279" s="140"/>
      <c r="N279" s="140"/>
      <c r="W279" s="194"/>
      <c r="X279" s="194"/>
      <c r="Y279" s="194"/>
    </row>
    <row r="280">
      <c r="C280" s="11"/>
      <c r="J280" s="141"/>
      <c r="L280" s="140"/>
      <c r="M280" s="140"/>
      <c r="N280" s="140"/>
      <c r="W280" s="194"/>
      <c r="X280" s="194"/>
      <c r="Y280" s="194"/>
    </row>
    <row r="281">
      <c r="C281" s="11"/>
      <c r="J281" s="141"/>
      <c r="L281" s="140"/>
      <c r="M281" s="140"/>
      <c r="N281" s="140"/>
      <c r="W281" s="194"/>
      <c r="X281" s="194"/>
      <c r="Y281" s="194"/>
    </row>
    <row r="282">
      <c r="C282" s="11"/>
      <c r="J282" s="141"/>
      <c r="L282" s="140"/>
      <c r="M282" s="140"/>
      <c r="N282" s="140"/>
      <c r="W282" s="194"/>
      <c r="X282" s="194"/>
      <c r="Y282" s="194"/>
    </row>
    <row r="283">
      <c r="C283" s="11"/>
      <c r="J283" s="141"/>
      <c r="L283" s="140"/>
      <c r="M283" s="140"/>
      <c r="N283" s="140"/>
      <c r="W283" s="194"/>
      <c r="X283" s="194"/>
      <c r="Y283" s="194"/>
    </row>
    <row r="284">
      <c r="C284" s="11"/>
      <c r="J284" s="141"/>
      <c r="L284" s="140"/>
      <c r="M284" s="140"/>
      <c r="N284" s="140"/>
      <c r="W284" s="194"/>
      <c r="X284" s="194"/>
      <c r="Y284" s="194"/>
    </row>
    <row r="285">
      <c r="C285" s="11"/>
      <c r="J285" s="141"/>
      <c r="L285" s="140"/>
      <c r="M285" s="140"/>
      <c r="N285" s="140"/>
      <c r="W285" s="194"/>
      <c r="X285" s="194"/>
      <c r="Y285" s="194"/>
    </row>
    <row r="286">
      <c r="C286" s="11"/>
      <c r="J286" s="141"/>
      <c r="L286" s="140"/>
      <c r="M286" s="140"/>
      <c r="N286" s="140"/>
      <c r="W286" s="194"/>
      <c r="X286" s="194"/>
      <c r="Y286" s="194"/>
    </row>
    <row r="287">
      <c r="C287" s="11"/>
      <c r="J287" s="141"/>
      <c r="L287" s="140"/>
      <c r="M287" s="140"/>
      <c r="N287" s="140"/>
      <c r="W287" s="194"/>
      <c r="X287" s="194"/>
      <c r="Y287" s="194"/>
    </row>
    <row r="288">
      <c r="C288" s="11"/>
      <c r="J288" s="141"/>
      <c r="L288" s="140"/>
      <c r="M288" s="140"/>
      <c r="N288" s="140"/>
      <c r="W288" s="194"/>
      <c r="X288" s="194"/>
      <c r="Y288" s="194"/>
    </row>
    <row r="289">
      <c r="C289" s="11"/>
      <c r="J289" s="141"/>
      <c r="L289" s="140"/>
      <c r="M289" s="140"/>
      <c r="N289" s="140"/>
      <c r="W289" s="194"/>
      <c r="X289" s="194"/>
      <c r="Y289" s="194"/>
    </row>
    <row r="290">
      <c r="C290" s="11"/>
      <c r="J290" s="141"/>
      <c r="L290" s="140"/>
      <c r="M290" s="140"/>
      <c r="N290" s="140"/>
      <c r="W290" s="194"/>
      <c r="X290" s="194"/>
      <c r="Y290" s="194"/>
    </row>
    <row r="291">
      <c r="C291" s="11"/>
      <c r="J291" s="141"/>
      <c r="L291" s="140"/>
      <c r="M291" s="140"/>
      <c r="N291" s="140"/>
      <c r="W291" s="194"/>
      <c r="X291" s="194"/>
      <c r="Y291" s="194"/>
    </row>
    <row r="292">
      <c r="C292" s="11"/>
      <c r="J292" s="141"/>
      <c r="L292" s="140"/>
      <c r="M292" s="140"/>
      <c r="N292" s="140"/>
      <c r="W292" s="194"/>
      <c r="X292" s="194"/>
      <c r="Y292" s="194"/>
    </row>
    <row r="293">
      <c r="C293" s="11"/>
      <c r="J293" s="141"/>
      <c r="L293" s="140"/>
      <c r="M293" s="140"/>
      <c r="N293" s="140"/>
      <c r="W293" s="194"/>
      <c r="X293" s="194"/>
      <c r="Y293" s="194"/>
    </row>
    <row r="294">
      <c r="C294" s="11"/>
      <c r="J294" s="141"/>
      <c r="L294" s="140"/>
      <c r="M294" s="140"/>
      <c r="N294" s="140"/>
      <c r="W294" s="194"/>
      <c r="X294" s="194"/>
      <c r="Y294" s="194"/>
    </row>
    <row r="295">
      <c r="C295" s="11"/>
      <c r="J295" s="141"/>
      <c r="L295" s="140"/>
      <c r="M295" s="140"/>
      <c r="N295" s="140"/>
      <c r="W295" s="194"/>
      <c r="X295" s="194"/>
      <c r="Y295" s="194"/>
    </row>
    <row r="296">
      <c r="C296" s="11"/>
      <c r="J296" s="141"/>
      <c r="L296" s="140"/>
      <c r="M296" s="140"/>
      <c r="N296" s="140"/>
      <c r="W296" s="194"/>
      <c r="X296" s="194"/>
      <c r="Y296" s="194"/>
    </row>
    <row r="297">
      <c r="C297" s="11"/>
      <c r="J297" s="141"/>
      <c r="L297" s="140"/>
      <c r="M297" s="140"/>
      <c r="N297" s="140"/>
      <c r="W297" s="194"/>
      <c r="X297" s="194"/>
      <c r="Y297" s="194"/>
    </row>
    <row r="298">
      <c r="C298" s="11"/>
      <c r="J298" s="141"/>
      <c r="L298" s="140"/>
      <c r="M298" s="140"/>
      <c r="N298" s="140"/>
      <c r="W298" s="194"/>
      <c r="X298" s="194"/>
      <c r="Y298" s="194"/>
    </row>
    <row r="299">
      <c r="C299" s="11"/>
      <c r="J299" s="141"/>
      <c r="L299" s="140"/>
      <c r="M299" s="140"/>
      <c r="N299" s="140"/>
      <c r="W299" s="194"/>
      <c r="X299" s="194"/>
      <c r="Y299" s="194"/>
    </row>
    <row r="300">
      <c r="C300" s="11"/>
      <c r="J300" s="141"/>
      <c r="L300" s="140"/>
      <c r="M300" s="140"/>
      <c r="N300" s="140"/>
      <c r="W300" s="194"/>
      <c r="X300" s="194"/>
      <c r="Y300" s="194"/>
    </row>
    <row r="301">
      <c r="C301" s="11"/>
      <c r="J301" s="141"/>
      <c r="L301" s="140"/>
      <c r="M301" s="140"/>
      <c r="N301" s="140"/>
      <c r="W301" s="194"/>
      <c r="X301" s="194"/>
      <c r="Y301" s="194"/>
    </row>
    <row r="302">
      <c r="C302" s="11"/>
      <c r="J302" s="141"/>
      <c r="L302" s="140"/>
      <c r="M302" s="140"/>
      <c r="N302" s="140"/>
      <c r="W302" s="194"/>
      <c r="X302" s="194"/>
      <c r="Y302" s="194"/>
    </row>
    <row r="303">
      <c r="C303" s="11"/>
      <c r="J303" s="141"/>
      <c r="L303" s="140"/>
      <c r="M303" s="140"/>
      <c r="N303" s="140"/>
      <c r="W303" s="194"/>
      <c r="X303" s="194"/>
      <c r="Y303" s="194"/>
    </row>
    <row r="304">
      <c r="C304" s="11"/>
      <c r="J304" s="141"/>
      <c r="L304" s="140"/>
      <c r="M304" s="140"/>
      <c r="N304" s="140"/>
      <c r="W304" s="194"/>
      <c r="X304" s="194"/>
      <c r="Y304" s="194"/>
    </row>
    <row r="305">
      <c r="C305" s="11"/>
      <c r="J305" s="141"/>
      <c r="L305" s="140"/>
      <c r="M305" s="140"/>
      <c r="N305" s="140"/>
      <c r="W305" s="194"/>
      <c r="X305" s="194"/>
      <c r="Y305" s="194"/>
    </row>
    <row r="306">
      <c r="C306" s="11"/>
      <c r="J306" s="141"/>
      <c r="L306" s="140"/>
      <c r="M306" s="140"/>
      <c r="N306" s="140"/>
      <c r="W306" s="194"/>
      <c r="X306" s="194"/>
      <c r="Y306" s="194"/>
    </row>
    <row r="307">
      <c r="C307" s="11"/>
      <c r="J307" s="141"/>
      <c r="L307" s="140"/>
      <c r="M307" s="140"/>
      <c r="N307" s="140"/>
      <c r="W307" s="194"/>
      <c r="X307" s="194"/>
      <c r="Y307" s="194"/>
    </row>
    <row r="308">
      <c r="C308" s="11"/>
      <c r="J308" s="141"/>
      <c r="L308" s="140"/>
      <c r="M308" s="140"/>
      <c r="N308" s="140"/>
      <c r="W308" s="194"/>
      <c r="X308" s="194"/>
      <c r="Y308" s="194"/>
    </row>
    <row r="309">
      <c r="C309" s="11"/>
      <c r="J309" s="141"/>
      <c r="L309" s="140"/>
      <c r="M309" s="140"/>
      <c r="N309" s="140"/>
      <c r="W309" s="194"/>
      <c r="X309" s="194"/>
      <c r="Y309" s="194"/>
    </row>
    <row r="310">
      <c r="C310" s="11"/>
      <c r="J310" s="141"/>
      <c r="L310" s="140"/>
      <c r="M310" s="140"/>
      <c r="N310" s="140"/>
      <c r="W310" s="194"/>
      <c r="X310" s="194"/>
      <c r="Y310" s="194"/>
    </row>
    <row r="311">
      <c r="C311" s="11"/>
      <c r="J311" s="141"/>
      <c r="L311" s="140"/>
      <c r="M311" s="140"/>
      <c r="N311" s="140"/>
      <c r="W311" s="194"/>
      <c r="X311" s="194"/>
      <c r="Y311" s="194"/>
    </row>
    <row r="312">
      <c r="C312" s="11"/>
      <c r="J312" s="141"/>
      <c r="L312" s="140"/>
      <c r="M312" s="140"/>
      <c r="N312" s="140"/>
      <c r="W312" s="194"/>
      <c r="X312" s="194"/>
      <c r="Y312" s="194"/>
    </row>
    <row r="313">
      <c r="C313" s="11"/>
      <c r="J313" s="141"/>
      <c r="L313" s="140"/>
      <c r="M313" s="140"/>
      <c r="N313" s="140"/>
      <c r="W313" s="194"/>
      <c r="X313" s="194"/>
      <c r="Y313" s="194"/>
    </row>
    <row r="314">
      <c r="C314" s="11"/>
      <c r="J314" s="141"/>
      <c r="L314" s="140"/>
      <c r="M314" s="140"/>
      <c r="N314" s="140"/>
      <c r="W314" s="194"/>
      <c r="X314" s="194"/>
      <c r="Y314" s="194"/>
    </row>
    <row r="315">
      <c r="C315" s="11"/>
      <c r="J315" s="141"/>
      <c r="L315" s="140"/>
      <c r="M315" s="140"/>
      <c r="N315" s="140"/>
      <c r="W315" s="194"/>
      <c r="X315" s="194"/>
      <c r="Y315" s="194"/>
    </row>
    <row r="316">
      <c r="C316" s="11"/>
      <c r="J316" s="141"/>
      <c r="L316" s="140"/>
      <c r="M316" s="140"/>
      <c r="N316" s="140"/>
      <c r="W316" s="194"/>
      <c r="X316" s="194"/>
      <c r="Y316" s="194"/>
    </row>
    <row r="317">
      <c r="C317" s="11"/>
      <c r="J317" s="141"/>
      <c r="L317" s="140"/>
      <c r="M317" s="140"/>
      <c r="N317" s="140"/>
      <c r="W317" s="194"/>
      <c r="X317" s="194"/>
      <c r="Y317" s="194"/>
    </row>
    <row r="318">
      <c r="C318" s="11"/>
      <c r="J318" s="141"/>
      <c r="L318" s="140"/>
      <c r="M318" s="140"/>
      <c r="N318" s="140"/>
      <c r="W318" s="194"/>
      <c r="X318" s="194"/>
      <c r="Y318" s="194"/>
    </row>
    <row r="319">
      <c r="C319" s="11"/>
      <c r="J319" s="141"/>
      <c r="L319" s="140"/>
      <c r="M319" s="140"/>
      <c r="N319" s="140"/>
      <c r="W319" s="194"/>
      <c r="X319" s="194"/>
      <c r="Y319" s="194"/>
    </row>
    <row r="320">
      <c r="C320" s="11"/>
      <c r="J320" s="141"/>
      <c r="L320" s="140"/>
      <c r="M320" s="140"/>
      <c r="N320" s="140"/>
      <c r="W320" s="194"/>
      <c r="X320" s="194"/>
      <c r="Y320" s="194"/>
    </row>
    <row r="321">
      <c r="C321" s="11"/>
      <c r="J321" s="141"/>
      <c r="L321" s="140"/>
      <c r="M321" s="140"/>
      <c r="N321" s="140"/>
      <c r="W321" s="194"/>
      <c r="X321" s="194"/>
      <c r="Y321" s="194"/>
    </row>
    <row r="322">
      <c r="C322" s="11"/>
      <c r="J322" s="141"/>
      <c r="L322" s="140"/>
      <c r="M322" s="140"/>
      <c r="N322" s="140"/>
      <c r="W322" s="194"/>
      <c r="X322" s="194"/>
      <c r="Y322" s="194"/>
    </row>
    <row r="323">
      <c r="C323" s="11"/>
      <c r="J323" s="141"/>
      <c r="L323" s="140"/>
      <c r="M323" s="140"/>
      <c r="N323" s="140"/>
      <c r="W323" s="194"/>
      <c r="X323" s="194"/>
      <c r="Y323" s="194"/>
    </row>
    <row r="324">
      <c r="C324" s="11"/>
      <c r="J324" s="141"/>
      <c r="L324" s="140"/>
      <c r="M324" s="140"/>
      <c r="N324" s="140"/>
      <c r="W324" s="194"/>
      <c r="X324" s="194"/>
      <c r="Y324" s="194"/>
    </row>
    <row r="325">
      <c r="C325" s="11"/>
      <c r="J325" s="141"/>
      <c r="L325" s="140"/>
      <c r="M325" s="140"/>
      <c r="N325" s="140"/>
      <c r="W325" s="194"/>
      <c r="X325" s="194"/>
      <c r="Y325" s="194"/>
    </row>
    <row r="326">
      <c r="C326" s="11"/>
      <c r="J326" s="141"/>
      <c r="L326" s="140"/>
      <c r="M326" s="140"/>
      <c r="N326" s="140"/>
      <c r="W326" s="194"/>
      <c r="X326" s="194"/>
      <c r="Y326" s="194"/>
    </row>
    <row r="327">
      <c r="C327" s="11"/>
      <c r="J327" s="141"/>
      <c r="L327" s="140"/>
      <c r="M327" s="140"/>
      <c r="N327" s="140"/>
      <c r="W327" s="194"/>
      <c r="X327" s="194"/>
      <c r="Y327" s="194"/>
    </row>
    <row r="328">
      <c r="C328" s="11"/>
      <c r="J328" s="141"/>
      <c r="L328" s="140"/>
      <c r="M328" s="140"/>
      <c r="N328" s="140"/>
      <c r="W328" s="194"/>
      <c r="X328" s="194"/>
      <c r="Y328" s="194"/>
    </row>
    <row r="329">
      <c r="C329" s="11"/>
      <c r="J329" s="141"/>
      <c r="L329" s="140"/>
      <c r="M329" s="140"/>
      <c r="N329" s="140"/>
      <c r="W329" s="194"/>
      <c r="X329" s="194"/>
      <c r="Y329" s="194"/>
    </row>
    <row r="330">
      <c r="C330" s="11"/>
      <c r="J330" s="141"/>
      <c r="L330" s="140"/>
      <c r="M330" s="140"/>
      <c r="N330" s="140"/>
      <c r="W330" s="194"/>
      <c r="X330" s="194"/>
      <c r="Y330" s="194"/>
    </row>
    <row r="331">
      <c r="C331" s="11"/>
      <c r="J331" s="141"/>
      <c r="L331" s="140"/>
      <c r="M331" s="140"/>
      <c r="N331" s="140"/>
      <c r="W331" s="194"/>
      <c r="X331" s="194"/>
      <c r="Y331" s="194"/>
    </row>
    <row r="332">
      <c r="C332" s="11"/>
      <c r="J332" s="141"/>
      <c r="L332" s="140"/>
      <c r="M332" s="140"/>
      <c r="N332" s="140"/>
      <c r="W332" s="194"/>
      <c r="X332" s="194"/>
      <c r="Y332" s="194"/>
    </row>
    <row r="333">
      <c r="C333" s="11"/>
      <c r="J333" s="141"/>
      <c r="L333" s="140"/>
      <c r="M333" s="140"/>
      <c r="N333" s="140"/>
      <c r="W333" s="194"/>
      <c r="X333" s="194"/>
      <c r="Y333" s="194"/>
    </row>
    <row r="334">
      <c r="C334" s="11"/>
      <c r="J334" s="141"/>
      <c r="L334" s="140"/>
      <c r="M334" s="140"/>
      <c r="N334" s="140"/>
      <c r="W334" s="194"/>
      <c r="X334" s="194"/>
      <c r="Y334" s="194"/>
    </row>
    <row r="335">
      <c r="C335" s="11"/>
      <c r="J335" s="141"/>
      <c r="L335" s="140"/>
      <c r="M335" s="140"/>
      <c r="N335" s="140"/>
      <c r="W335" s="194"/>
      <c r="X335" s="194"/>
      <c r="Y335" s="194"/>
    </row>
    <row r="336">
      <c r="C336" s="11"/>
      <c r="J336" s="141"/>
      <c r="L336" s="140"/>
      <c r="M336" s="140"/>
      <c r="N336" s="140"/>
      <c r="W336" s="194"/>
      <c r="X336" s="194"/>
      <c r="Y336" s="194"/>
    </row>
    <row r="337">
      <c r="C337" s="11"/>
      <c r="J337" s="141"/>
      <c r="L337" s="140"/>
      <c r="M337" s="140"/>
      <c r="N337" s="140"/>
      <c r="W337" s="194"/>
      <c r="X337" s="194"/>
      <c r="Y337" s="194"/>
    </row>
    <row r="338">
      <c r="C338" s="11"/>
      <c r="J338" s="141"/>
      <c r="L338" s="140"/>
      <c r="M338" s="140"/>
      <c r="N338" s="140"/>
      <c r="W338" s="194"/>
      <c r="X338" s="194"/>
      <c r="Y338" s="194"/>
    </row>
    <row r="339">
      <c r="C339" s="11"/>
      <c r="J339" s="141"/>
      <c r="L339" s="140"/>
      <c r="M339" s="140"/>
      <c r="N339" s="140"/>
      <c r="W339" s="194"/>
      <c r="X339" s="194"/>
      <c r="Y339" s="194"/>
    </row>
    <row r="340">
      <c r="C340" s="11"/>
      <c r="J340" s="141"/>
      <c r="L340" s="140"/>
      <c r="M340" s="140"/>
      <c r="N340" s="140"/>
      <c r="W340" s="194"/>
      <c r="X340" s="194"/>
      <c r="Y340" s="194"/>
    </row>
    <row r="341">
      <c r="C341" s="11"/>
      <c r="J341" s="141"/>
      <c r="L341" s="140"/>
      <c r="M341" s="140"/>
      <c r="N341" s="140"/>
      <c r="W341" s="194"/>
      <c r="X341" s="194"/>
      <c r="Y341" s="194"/>
    </row>
    <row r="342">
      <c r="C342" s="11"/>
      <c r="J342" s="141"/>
      <c r="L342" s="140"/>
      <c r="M342" s="140"/>
      <c r="N342" s="140"/>
      <c r="W342" s="194"/>
      <c r="X342" s="194"/>
      <c r="Y342" s="194"/>
    </row>
    <row r="343">
      <c r="C343" s="11"/>
      <c r="J343" s="141"/>
      <c r="L343" s="140"/>
      <c r="M343" s="140"/>
      <c r="N343" s="140"/>
      <c r="W343" s="194"/>
      <c r="X343" s="194"/>
      <c r="Y343" s="194"/>
    </row>
    <row r="344">
      <c r="C344" s="11"/>
      <c r="J344" s="141"/>
      <c r="L344" s="140"/>
      <c r="M344" s="140"/>
      <c r="N344" s="140"/>
      <c r="W344" s="194"/>
      <c r="X344" s="194"/>
      <c r="Y344" s="194"/>
    </row>
    <row r="345">
      <c r="C345" s="11"/>
      <c r="J345" s="141"/>
      <c r="L345" s="140"/>
      <c r="M345" s="140"/>
      <c r="N345" s="140"/>
      <c r="W345" s="194"/>
      <c r="X345" s="194"/>
      <c r="Y345" s="194"/>
    </row>
    <row r="346">
      <c r="C346" s="11"/>
      <c r="J346" s="141"/>
      <c r="L346" s="140"/>
      <c r="M346" s="140"/>
      <c r="N346" s="140"/>
      <c r="W346" s="194"/>
      <c r="X346" s="194"/>
      <c r="Y346" s="194"/>
    </row>
    <row r="347">
      <c r="C347" s="11"/>
      <c r="J347" s="141"/>
      <c r="L347" s="140"/>
      <c r="M347" s="140"/>
      <c r="N347" s="140"/>
      <c r="W347" s="194"/>
      <c r="X347" s="194"/>
      <c r="Y347" s="194"/>
    </row>
    <row r="348">
      <c r="C348" s="11"/>
      <c r="J348" s="141"/>
      <c r="L348" s="140"/>
      <c r="M348" s="140"/>
      <c r="N348" s="140"/>
      <c r="W348" s="194"/>
      <c r="X348" s="194"/>
      <c r="Y348" s="194"/>
    </row>
    <row r="349">
      <c r="C349" s="11"/>
      <c r="J349" s="141"/>
      <c r="L349" s="140"/>
      <c r="M349" s="140"/>
      <c r="N349" s="140"/>
      <c r="W349" s="194"/>
      <c r="X349" s="194"/>
      <c r="Y349" s="194"/>
    </row>
    <row r="350">
      <c r="C350" s="11"/>
      <c r="J350" s="141"/>
      <c r="L350" s="140"/>
      <c r="M350" s="140"/>
      <c r="N350" s="140"/>
      <c r="W350" s="194"/>
      <c r="X350" s="194"/>
      <c r="Y350" s="194"/>
    </row>
    <row r="351">
      <c r="C351" s="11"/>
      <c r="J351" s="141"/>
      <c r="L351" s="140"/>
      <c r="M351" s="140"/>
      <c r="N351" s="140"/>
      <c r="W351" s="194"/>
      <c r="X351" s="194"/>
      <c r="Y351" s="194"/>
    </row>
    <row r="352">
      <c r="C352" s="11"/>
      <c r="J352" s="141"/>
      <c r="L352" s="140"/>
      <c r="M352" s="140"/>
      <c r="N352" s="140"/>
      <c r="W352" s="194"/>
      <c r="X352" s="194"/>
      <c r="Y352" s="194"/>
    </row>
    <row r="353">
      <c r="C353" s="11"/>
      <c r="J353" s="141"/>
      <c r="L353" s="140"/>
      <c r="M353" s="140"/>
      <c r="N353" s="140"/>
      <c r="W353" s="194"/>
      <c r="X353" s="194"/>
      <c r="Y353" s="194"/>
    </row>
    <row r="354">
      <c r="C354" s="11"/>
      <c r="J354" s="141"/>
      <c r="L354" s="140"/>
      <c r="M354" s="140"/>
      <c r="N354" s="140"/>
      <c r="W354" s="194"/>
      <c r="X354" s="194"/>
      <c r="Y354" s="194"/>
    </row>
    <row r="355">
      <c r="C355" s="11"/>
      <c r="J355" s="141"/>
      <c r="L355" s="140"/>
      <c r="M355" s="140"/>
      <c r="N355" s="140"/>
      <c r="W355" s="194"/>
      <c r="X355" s="194"/>
      <c r="Y355" s="194"/>
    </row>
    <row r="356">
      <c r="C356" s="11"/>
      <c r="J356" s="141"/>
      <c r="L356" s="140"/>
      <c r="M356" s="140"/>
      <c r="N356" s="140"/>
      <c r="W356" s="194"/>
      <c r="X356" s="194"/>
      <c r="Y356" s="194"/>
    </row>
    <row r="357">
      <c r="C357" s="11"/>
      <c r="J357" s="141"/>
      <c r="L357" s="140"/>
      <c r="M357" s="140"/>
      <c r="N357" s="140"/>
      <c r="W357" s="194"/>
      <c r="X357" s="194"/>
      <c r="Y357" s="194"/>
    </row>
    <row r="358">
      <c r="C358" s="11"/>
      <c r="J358" s="141"/>
      <c r="L358" s="140"/>
      <c r="M358" s="140"/>
      <c r="N358" s="140"/>
      <c r="W358" s="194"/>
      <c r="X358" s="194"/>
      <c r="Y358" s="194"/>
    </row>
    <row r="359">
      <c r="C359" s="11"/>
      <c r="J359" s="141"/>
      <c r="L359" s="140"/>
      <c r="M359" s="140"/>
      <c r="N359" s="140"/>
      <c r="W359" s="194"/>
      <c r="X359" s="194"/>
      <c r="Y359" s="194"/>
    </row>
    <row r="360">
      <c r="C360" s="11"/>
      <c r="J360" s="141"/>
      <c r="L360" s="140"/>
      <c r="M360" s="140"/>
      <c r="N360" s="140"/>
      <c r="W360" s="194"/>
      <c r="X360" s="194"/>
      <c r="Y360" s="194"/>
    </row>
    <row r="361">
      <c r="C361" s="11"/>
      <c r="J361" s="141"/>
      <c r="L361" s="140"/>
      <c r="M361" s="140"/>
      <c r="N361" s="140"/>
      <c r="W361" s="194"/>
      <c r="X361" s="194"/>
      <c r="Y361" s="194"/>
    </row>
    <row r="362">
      <c r="C362" s="11"/>
      <c r="J362" s="141"/>
      <c r="L362" s="140"/>
      <c r="M362" s="140"/>
      <c r="N362" s="140"/>
      <c r="W362" s="194"/>
      <c r="X362" s="194"/>
      <c r="Y362" s="194"/>
    </row>
    <row r="363">
      <c r="C363" s="11"/>
      <c r="J363" s="141"/>
      <c r="L363" s="140"/>
      <c r="M363" s="140"/>
      <c r="N363" s="140"/>
      <c r="W363" s="194"/>
      <c r="X363" s="194"/>
      <c r="Y363" s="194"/>
    </row>
    <row r="364">
      <c r="C364" s="11"/>
      <c r="J364" s="141"/>
      <c r="L364" s="140"/>
      <c r="M364" s="140"/>
      <c r="N364" s="140"/>
      <c r="W364" s="194"/>
      <c r="X364" s="194"/>
      <c r="Y364" s="194"/>
    </row>
    <row r="365">
      <c r="C365" s="11"/>
      <c r="J365" s="141"/>
      <c r="L365" s="140"/>
      <c r="M365" s="140"/>
      <c r="N365" s="140"/>
      <c r="W365" s="194"/>
      <c r="X365" s="194"/>
      <c r="Y365" s="194"/>
    </row>
    <row r="366">
      <c r="C366" s="11"/>
      <c r="J366" s="141"/>
      <c r="L366" s="140"/>
      <c r="M366" s="140"/>
      <c r="N366" s="140"/>
      <c r="W366" s="194"/>
      <c r="X366" s="194"/>
      <c r="Y366" s="194"/>
    </row>
    <row r="367">
      <c r="C367" s="11"/>
      <c r="J367" s="141"/>
      <c r="L367" s="140"/>
      <c r="M367" s="140"/>
      <c r="N367" s="140"/>
      <c r="W367" s="194"/>
      <c r="X367" s="194"/>
      <c r="Y367" s="194"/>
    </row>
    <row r="368">
      <c r="C368" s="11"/>
      <c r="J368" s="141"/>
      <c r="L368" s="140"/>
      <c r="M368" s="140"/>
      <c r="N368" s="140"/>
      <c r="W368" s="194"/>
      <c r="X368" s="194"/>
      <c r="Y368" s="194"/>
    </row>
    <row r="369">
      <c r="C369" s="11"/>
      <c r="J369" s="141"/>
      <c r="L369" s="140"/>
      <c r="M369" s="140"/>
      <c r="N369" s="140"/>
      <c r="W369" s="194"/>
      <c r="X369" s="194"/>
      <c r="Y369" s="194"/>
    </row>
    <row r="370">
      <c r="C370" s="11"/>
      <c r="J370" s="141"/>
      <c r="L370" s="140"/>
      <c r="M370" s="140"/>
      <c r="N370" s="140"/>
      <c r="W370" s="194"/>
      <c r="X370" s="194"/>
      <c r="Y370" s="194"/>
    </row>
    <row r="371">
      <c r="C371" s="11"/>
      <c r="J371" s="141"/>
      <c r="L371" s="140"/>
      <c r="M371" s="140"/>
      <c r="N371" s="140"/>
      <c r="W371" s="194"/>
      <c r="X371" s="194"/>
      <c r="Y371" s="194"/>
    </row>
    <row r="372">
      <c r="C372" s="11"/>
      <c r="J372" s="141"/>
      <c r="L372" s="140"/>
      <c r="M372" s="140"/>
      <c r="N372" s="140"/>
      <c r="W372" s="194"/>
      <c r="X372" s="194"/>
      <c r="Y372" s="194"/>
    </row>
    <row r="373">
      <c r="C373" s="11"/>
      <c r="J373" s="141"/>
      <c r="L373" s="140"/>
      <c r="M373" s="140"/>
      <c r="N373" s="140"/>
      <c r="W373" s="194"/>
      <c r="X373" s="194"/>
      <c r="Y373" s="194"/>
    </row>
    <row r="374">
      <c r="C374" s="11"/>
      <c r="J374" s="141"/>
      <c r="L374" s="140"/>
      <c r="M374" s="140"/>
      <c r="N374" s="140"/>
      <c r="W374" s="194"/>
      <c r="X374" s="194"/>
      <c r="Y374" s="194"/>
    </row>
    <row r="375">
      <c r="C375" s="11"/>
      <c r="J375" s="141"/>
      <c r="L375" s="140"/>
      <c r="M375" s="140"/>
      <c r="N375" s="140"/>
      <c r="W375" s="194"/>
      <c r="X375" s="194"/>
      <c r="Y375" s="194"/>
    </row>
    <row r="376">
      <c r="C376" s="11"/>
      <c r="J376" s="141"/>
      <c r="L376" s="140"/>
      <c r="M376" s="140"/>
      <c r="N376" s="140"/>
      <c r="W376" s="194"/>
      <c r="X376" s="194"/>
      <c r="Y376" s="194"/>
    </row>
    <row r="377">
      <c r="C377" s="11"/>
      <c r="J377" s="141"/>
      <c r="L377" s="140"/>
      <c r="M377" s="140"/>
      <c r="N377" s="140"/>
      <c r="W377" s="194"/>
      <c r="X377" s="194"/>
      <c r="Y377" s="194"/>
    </row>
    <row r="378">
      <c r="C378" s="11"/>
      <c r="J378" s="141"/>
      <c r="L378" s="140"/>
      <c r="M378" s="140"/>
      <c r="N378" s="140"/>
      <c r="W378" s="194"/>
      <c r="X378" s="194"/>
      <c r="Y378" s="194"/>
    </row>
    <row r="379">
      <c r="C379" s="11"/>
      <c r="J379" s="141"/>
      <c r="L379" s="140"/>
      <c r="M379" s="140"/>
      <c r="N379" s="140"/>
      <c r="W379" s="194"/>
      <c r="X379" s="194"/>
      <c r="Y379" s="194"/>
    </row>
    <row r="380">
      <c r="C380" s="11"/>
      <c r="J380" s="141"/>
      <c r="L380" s="140"/>
      <c r="M380" s="140"/>
      <c r="N380" s="140"/>
      <c r="W380" s="194"/>
      <c r="X380" s="194"/>
      <c r="Y380" s="194"/>
    </row>
    <row r="381">
      <c r="C381" s="11"/>
      <c r="J381" s="141"/>
      <c r="L381" s="140"/>
      <c r="M381" s="140"/>
      <c r="N381" s="140"/>
      <c r="W381" s="194"/>
      <c r="X381" s="194"/>
      <c r="Y381" s="194"/>
    </row>
    <row r="382">
      <c r="C382" s="11"/>
      <c r="J382" s="141"/>
      <c r="L382" s="140"/>
      <c r="M382" s="140"/>
      <c r="N382" s="140"/>
      <c r="W382" s="194"/>
      <c r="X382" s="194"/>
      <c r="Y382" s="194"/>
    </row>
    <row r="383">
      <c r="C383" s="11"/>
      <c r="J383" s="141"/>
      <c r="L383" s="140"/>
      <c r="M383" s="140"/>
      <c r="N383" s="140"/>
      <c r="W383" s="194"/>
      <c r="X383" s="194"/>
      <c r="Y383" s="194"/>
    </row>
    <row r="384">
      <c r="C384" s="11"/>
      <c r="J384" s="141"/>
      <c r="L384" s="140"/>
      <c r="M384" s="140"/>
      <c r="N384" s="140"/>
      <c r="W384" s="194"/>
      <c r="X384" s="194"/>
      <c r="Y384" s="194"/>
    </row>
    <row r="385">
      <c r="C385" s="11"/>
      <c r="J385" s="141"/>
      <c r="L385" s="140"/>
      <c r="M385" s="140"/>
      <c r="N385" s="140"/>
      <c r="W385" s="194"/>
      <c r="X385" s="194"/>
      <c r="Y385" s="194"/>
    </row>
    <row r="386">
      <c r="C386" s="11"/>
      <c r="J386" s="141"/>
      <c r="L386" s="140"/>
      <c r="M386" s="140"/>
      <c r="N386" s="140"/>
      <c r="W386" s="194"/>
      <c r="X386" s="194"/>
      <c r="Y386" s="194"/>
    </row>
    <row r="387">
      <c r="C387" s="11"/>
      <c r="J387" s="141"/>
      <c r="L387" s="140"/>
      <c r="M387" s="140"/>
      <c r="N387" s="140"/>
      <c r="W387" s="194"/>
      <c r="X387" s="194"/>
      <c r="Y387" s="194"/>
    </row>
    <row r="388">
      <c r="C388" s="11"/>
      <c r="J388" s="141"/>
      <c r="L388" s="140"/>
      <c r="M388" s="140"/>
      <c r="N388" s="140"/>
      <c r="W388" s="194"/>
      <c r="X388" s="194"/>
      <c r="Y388" s="194"/>
    </row>
    <row r="389">
      <c r="C389" s="11"/>
      <c r="J389" s="141"/>
      <c r="L389" s="140"/>
      <c r="M389" s="140"/>
      <c r="N389" s="140"/>
      <c r="W389" s="194"/>
      <c r="X389" s="194"/>
      <c r="Y389" s="194"/>
    </row>
    <row r="390">
      <c r="C390" s="11"/>
      <c r="J390" s="141"/>
      <c r="L390" s="140"/>
      <c r="M390" s="140"/>
      <c r="N390" s="140"/>
      <c r="W390" s="194"/>
      <c r="X390" s="194"/>
      <c r="Y390" s="194"/>
    </row>
    <row r="391">
      <c r="C391" s="11"/>
      <c r="J391" s="141"/>
      <c r="L391" s="140"/>
      <c r="M391" s="140"/>
      <c r="N391" s="140"/>
      <c r="W391" s="194"/>
      <c r="X391" s="194"/>
      <c r="Y391" s="194"/>
    </row>
    <row r="392">
      <c r="C392" s="11"/>
      <c r="J392" s="141"/>
      <c r="L392" s="140"/>
      <c r="M392" s="140"/>
      <c r="N392" s="140"/>
      <c r="W392" s="194"/>
      <c r="X392" s="194"/>
      <c r="Y392" s="194"/>
    </row>
    <row r="393">
      <c r="C393" s="11"/>
      <c r="J393" s="141"/>
      <c r="L393" s="140"/>
      <c r="M393" s="140"/>
      <c r="N393" s="140"/>
      <c r="W393" s="194"/>
      <c r="X393" s="194"/>
      <c r="Y393" s="194"/>
    </row>
    <row r="394">
      <c r="C394" s="11"/>
      <c r="J394" s="141"/>
      <c r="L394" s="140"/>
      <c r="M394" s="140"/>
      <c r="N394" s="140"/>
      <c r="W394" s="194"/>
      <c r="X394" s="194"/>
      <c r="Y394" s="194"/>
    </row>
    <row r="395">
      <c r="C395" s="11"/>
      <c r="J395" s="141"/>
      <c r="L395" s="140"/>
      <c r="M395" s="140"/>
      <c r="N395" s="140"/>
      <c r="W395" s="194"/>
      <c r="X395" s="194"/>
      <c r="Y395" s="194"/>
    </row>
    <row r="396">
      <c r="C396" s="11"/>
      <c r="J396" s="141"/>
      <c r="L396" s="140"/>
      <c r="M396" s="140"/>
      <c r="N396" s="140"/>
      <c r="W396" s="194"/>
      <c r="X396" s="194"/>
      <c r="Y396" s="194"/>
    </row>
    <row r="397">
      <c r="C397" s="11"/>
      <c r="J397" s="141"/>
      <c r="L397" s="140"/>
      <c r="M397" s="140"/>
      <c r="N397" s="140"/>
      <c r="W397" s="194"/>
      <c r="X397" s="194"/>
      <c r="Y397" s="194"/>
    </row>
    <row r="398">
      <c r="C398" s="11"/>
      <c r="J398" s="141"/>
      <c r="L398" s="140"/>
      <c r="M398" s="140"/>
      <c r="N398" s="140"/>
      <c r="W398" s="194"/>
      <c r="X398" s="194"/>
      <c r="Y398" s="194"/>
    </row>
    <row r="399">
      <c r="C399" s="11"/>
      <c r="J399" s="141"/>
      <c r="L399" s="140"/>
      <c r="M399" s="140"/>
      <c r="N399" s="140"/>
      <c r="W399" s="194"/>
      <c r="X399" s="194"/>
      <c r="Y399" s="194"/>
    </row>
    <row r="400">
      <c r="C400" s="11"/>
      <c r="J400" s="141"/>
      <c r="L400" s="140"/>
      <c r="M400" s="140"/>
      <c r="N400" s="140"/>
      <c r="W400" s="194"/>
      <c r="X400" s="194"/>
      <c r="Y400" s="194"/>
    </row>
    <row r="401">
      <c r="C401" s="11"/>
      <c r="J401" s="141"/>
      <c r="L401" s="140"/>
      <c r="M401" s="140"/>
      <c r="N401" s="140"/>
      <c r="W401" s="194"/>
      <c r="X401" s="194"/>
      <c r="Y401" s="194"/>
    </row>
    <row r="402">
      <c r="C402" s="11"/>
      <c r="J402" s="141"/>
      <c r="L402" s="140"/>
      <c r="M402" s="140"/>
      <c r="N402" s="140"/>
      <c r="W402" s="194"/>
      <c r="X402" s="194"/>
      <c r="Y402" s="194"/>
    </row>
    <row r="403">
      <c r="C403" s="11"/>
      <c r="J403" s="141"/>
      <c r="L403" s="140"/>
      <c r="M403" s="140"/>
      <c r="N403" s="140"/>
      <c r="W403" s="194"/>
      <c r="X403" s="194"/>
      <c r="Y403" s="194"/>
    </row>
    <row r="404">
      <c r="C404" s="11"/>
      <c r="J404" s="141"/>
      <c r="L404" s="140"/>
      <c r="M404" s="140"/>
      <c r="N404" s="140"/>
      <c r="W404" s="194"/>
      <c r="X404" s="194"/>
      <c r="Y404" s="194"/>
    </row>
    <row r="405">
      <c r="C405" s="11"/>
      <c r="J405" s="141"/>
      <c r="L405" s="140"/>
      <c r="M405" s="140"/>
      <c r="N405" s="140"/>
      <c r="W405" s="194"/>
      <c r="X405" s="194"/>
      <c r="Y405" s="194"/>
    </row>
    <row r="406">
      <c r="C406" s="11"/>
      <c r="J406" s="141"/>
      <c r="L406" s="140"/>
      <c r="M406" s="140"/>
      <c r="N406" s="140"/>
      <c r="W406" s="194"/>
      <c r="X406" s="194"/>
      <c r="Y406" s="194"/>
    </row>
    <row r="407">
      <c r="C407" s="11"/>
      <c r="J407" s="141"/>
      <c r="L407" s="140"/>
      <c r="M407" s="140"/>
      <c r="N407" s="140"/>
      <c r="W407" s="194"/>
      <c r="X407" s="194"/>
      <c r="Y407" s="194"/>
    </row>
    <row r="408">
      <c r="C408" s="11"/>
      <c r="J408" s="141"/>
      <c r="L408" s="140"/>
      <c r="M408" s="140"/>
      <c r="N408" s="140"/>
      <c r="W408" s="194"/>
      <c r="X408" s="194"/>
      <c r="Y408" s="194"/>
    </row>
    <row r="409">
      <c r="C409" s="11"/>
      <c r="J409" s="141"/>
      <c r="L409" s="140"/>
      <c r="M409" s="140"/>
      <c r="N409" s="140"/>
      <c r="W409" s="194"/>
      <c r="X409" s="194"/>
      <c r="Y409" s="194"/>
    </row>
    <row r="410">
      <c r="C410" s="11"/>
      <c r="J410" s="141"/>
      <c r="L410" s="140"/>
      <c r="M410" s="140"/>
      <c r="N410" s="140"/>
      <c r="W410" s="194"/>
      <c r="X410" s="194"/>
      <c r="Y410" s="194"/>
    </row>
    <row r="411">
      <c r="C411" s="11"/>
      <c r="J411" s="141"/>
      <c r="L411" s="140"/>
      <c r="M411" s="140"/>
      <c r="N411" s="140"/>
      <c r="W411" s="194"/>
      <c r="X411" s="194"/>
      <c r="Y411" s="194"/>
    </row>
    <row r="412">
      <c r="C412" s="11"/>
      <c r="J412" s="141"/>
      <c r="L412" s="140"/>
      <c r="M412" s="140"/>
      <c r="N412" s="140"/>
      <c r="W412" s="194"/>
      <c r="X412" s="194"/>
      <c r="Y412" s="194"/>
    </row>
    <row r="413">
      <c r="C413" s="11"/>
      <c r="J413" s="141"/>
      <c r="L413" s="140"/>
      <c r="M413" s="140"/>
      <c r="N413" s="140"/>
      <c r="W413" s="194"/>
      <c r="X413" s="194"/>
      <c r="Y413" s="194"/>
    </row>
    <row r="414">
      <c r="C414" s="11"/>
      <c r="J414" s="141"/>
      <c r="L414" s="140"/>
      <c r="M414" s="140"/>
      <c r="N414" s="140"/>
      <c r="W414" s="194"/>
      <c r="X414" s="194"/>
      <c r="Y414" s="194"/>
    </row>
    <row r="415">
      <c r="C415" s="11"/>
      <c r="J415" s="141"/>
      <c r="L415" s="140"/>
      <c r="M415" s="140"/>
      <c r="N415" s="140"/>
      <c r="W415" s="194"/>
      <c r="X415" s="194"/>
      <c r="Y415" s="194"/>
    </row>
    <row r="416">
      <c r="C416" s="11"/>
      <c r="J416" s="141"/>
      <c r="L416" s="140"/>
      <c r="M416" s="140"/>
      <c r="N416" s="140"/>
      <c r="W416" s="194"/>
      <c r="X416" s="194"/>
      <c r="Y416" s="194"/>
    </row>
    <row r="417">
      <c r="C417" s="11"/>
      <c r="J417" s="141"/>
      <c r="L417" s="140"/>
      <c r="M417" s="140"/>
      <c r="N417" s="140"/>
      <c r="W417" s="194"/>
      <c r="X417" s="194"/>
      <c r="Y417" s="194"/>
    </row>
    <row r="418">
      <c r="C418" s="11"/>
      <c r="J418" s="141"/>
      <c r="L418" s="140"/>
      <c r="M418" s="140"/>
      <c r="N418" s="140"/>
      <c r="W418" s="194"/>
      <c r="X418" s="194"/>
      <c r="Y418" s="194"/>
    </row>
    <row r="419">
      <c r="C419" s="11"/>
      <c r="J419" s="141"/>
      <c r="L419" s="140"/>
      <c r="M419" s="140"/>
      <c r="N419" s="140"/>
      <c r="W419" s="194"/>
      <c r="X419" s="194"/>
      <c r="Y419" s="194"/>
    </row>
    <row r="420">
      <c r="C420" s="11"/>
      <c r="J420" s="141"/>
      <c r="L420" s="140"/>
      <c r="M420" s="140"/>
      <c r="N420" s="140"/>
      <c r="W420" s="194"/>
      <c r="X420" s="194"/>
      <c r="Y420" s="194"/>
    </row>
    <row r="421">
      <c r="C421" s="11"/>
      <c r="J421" s="141"/>
      <c r="L421" s="140"/>
      <c r="M421" s="140"/>
      <c r="N421" s="140"/>
      <c r="W421" s="194"/>
      <c r="X421" s="194"/>
      <c r="Y421" s="194"/>
    </row>
    <row r="422">
      <c r="C422" s="11"/>
      <c r="J422" s="141"/>
      <c r="L422" s="140"/>
      <c r="M422" s="140"/>
      <c r="N422" s="140"/>
      <c r="W422" s="194"/>
      <c r="X422" s="194"/>
      <c r="Y422" s="194"/>
    </row>
    <row r="423">
      <c r="C423" s="11"/>
      <c r="J423" s="141"/>
      <c r="L423" s="140"/>
      <c r="M423" s="140"/>
      <c r="N423" s="140"/>
      <c r="W423" s="194"/>
      <c r="X423" s="194"/>
      <c r="Y423" s="194"/>
    </row>
    <row r="424">
      <c r="C424" s="11"/>
      <c r="J424" s="141"/>
      <c r="L424" s="140"/>
      <c r="M424" s="140"/>
      <c r="N424" s="140"/>
      <c r="W424" s="194"/>
      <c r="X424" s="194"/>
      <c r="Y424" s="194"/>
    </row>
    <row r="425">
      <c r="C425" s="11"/>
      <c r="J425" s="141"/>
      <c r="L425" s="140"/>
      <c r="M425" s="140"/>
      <c r="N425" s="140"/>
      <c r="W425" s="194"/>
      <c r="X425" s="194"/>
      <c r="Y425" s="194"/>
    </row>
    <row r="426">
      <c r="C426" s="11"/>
      <c r="J426" s="141"/>
      <c r="L426" s="140"/>
      <c r="M426" s="140"/>
      <c r="N426" s="140"/>
      <c r="W426" s="194"/>
      <c r="X426" s="194"/>
      <c r="Y426" s="194"/>
    </row>
    <row r="427">
      <c r="C427" s="11"/>
      <c r="J427" s="141"/>
      <c r="L427" s="140"/>
      <c r="M427" s="140"/>
      <c r="N427" s="140"/>
      <c r="W427" s="194"/>
      <c r="X427" s="194"/>
      <c r="Y427" s="194"/>
    </row>
    <row r="428">
      <c r="C428" s="11"/>
      <c r="J428" s="141"/>
      <c r="L428" s="140"/>
      <c r="M428" s="140"/>
      <c r="N428" s="140"/>
      <c r="W428" s="194"/>
      <c r="X428" s="194"/>
      <c r="Y428" s="194"/>
    </row>
    <row r="429">
      <c r="C429" s="11"/>
      <c r="J429" s="141"/>
      <c r="L429" s="140"/>
      <c r="M429" s="140"/>
      <c r="N429" s="140"/>
      <c r="W429" s="194"/>
      <c r="X429" s="194"/>
      <c r="Y429" s="194"/>
    </row>
    <row r="430">
      <c r="C430" s="11"/>
      <c r="J430" s="141"/>
      <c r="L430" s="140"/>
      <c r="M430" s="140"/>
      <c r="N430" s="140"/>
      <c r="W430" s="194"/>
      <c r="X430" s="194"/>
      <c r="Y430" s="194"/>
    </row>
    <row r="431">
      <c r="C431" s="11"/>
      <c r="J431" s="141"/>
      <c r="L431" s="140"/>
      <c r="M431" s="140"/>
      <c r="N431" s="140"/>
      <c r="W431" s="194"/>
      <c r="X431" s="194"/>
      <c r="Y431" s="194"/>
    </row>
    <row r="432">
      <c r="C432" s="11"/>
      <c r="J432" s="141"/>
      <c r="L432" s="140"/>
      <c r="M432" s="140"/>
      <c r="N432" s="140"/>
      <c r="W432" s="194"/>
      <c r="X432" s="194"/>
      <c r="Y432" s="194"/>
    </row>
    <row r="433">
      <c r="C433" s="11"/>
      <c r="J433" s="141"/>
      <c r="L433" s="140"/>
      <c r="M433" s="140"/>
      <c r="N433" s="140"/>
      <c r="W433" s="194"/>
      <c r="X433" s="194"/>
      <c r="Y433" s="194"/>
    </row>
    <row r="434">
      <c r="C434" s="11"/>
      <c r="J434" s="141"/>
      <c r="L434" s="140"/>
      <c r="M434" s="140"/>
      <c r="N434" s="140"/>
      <c r="W434" s="194"/>
      <c r="X434" s="194"/>
      <c r="Y434" s="194"/>
    </row>
    <row r="435">
      <c r="C435" s="11"/>
      <c r="J435" s="141"/>
      <c r="L435" s="140"/>
      <c r="M435" s="140"/>
      <c r="N435" s="140"/>
      <c r="W435" s="194"/>
      <c r="X435" s="194"/>
      <c r="Y435" s="194"/>
    </row>
    <row r="436">
      <c r="C436" s="11"/>
      <c r="J436" s="141"/>
      <c r="L436" s="140"/>
      <c r="M436" s="140"/>
      <c r="N436" s="140"/>
      <c r="W436" s="194"/>
      <c r="X436" s="194"/>
      <c r="Y436" s="194"/>
    </row>
    <row r="437">
      <c r="C437" s="11"/>
      <c r="J437" s="141"/>
      <c r="L437" s="140"/>
      <c r="M437" s="140"/>
      <c r="N437" s="140"/>
      <c r="W437" s="194"/>
      <c r="X437" s="194"/>
      <c r="Y437" s="194"/>
    </row>
    <row r="438">
      <c r="C438" s="11"/>
      <c r="J438" s="141"/>
      <c r="L438" s="140"/>
      <c r="M438" s="140"/>
      <c r="N438" s="140"/>
      <c r="W438" s="194"/>
      <c r="X438" s="194"/>
      <c r="Y438" s="194"/>
    </row>
    <row r="439">
      <c r="C439" s="11"/>
      <c r="J439" s="141"/>
      <c r="L439" s="140"/>
      <c r="M439" s="140"/>
      <c r="N439" s="140"/>
      <c r="W439" s="194"/>
      <c r="X439" s="194"/>
      <c r="Y439" s="194"/>
    </row>
    <row r="440">
      <c r="C440" s="11"/>
      <c r="J440" s="141"/>
      <c r="L440" s="140"/>
      <c r="M440" s="140"/>
      <c r="N440" s="140"/>
      <c r="W440" s="194"/>
      <c r="X440" s="194"/>
      <c r="Y440" s="194"/>
    </row>
    <row r="441">
      <c r="C441" s="11"/>
      <c r="J441" s="141"/>
      <c r="L441" s="140"/>
      <c r="M441" s="140"/>
      <c r="N441" s="140"/>
      <c r="W441" s="194"/>
      <c r="X441" s="194"/>
      <c r="Y441" s="194"/>
    </row>
    <row r="442">
      <c r="C442" s="11"/>
      <c r="J442" s="141"/>
      <c r="L442" s="140"/>
      <c r="M442" s="140"/>
      <c r="N442" s="140"/>
      <c r="W442" s="194"/>
      <c r="X442" s="194"/>
      <c r="Y442" s="194"/>
    </row>
    <row r="443">
      <c r="C443" s="11"/>
      <c r="J443" s="141"/>
      <c r="L443" s="140"/>
      <c r="M443" s="140"/>
      <c r="N443" s="140"/>
      <c r="W443" s="194"/>
      <c r="X443" s="194"/>
      <c r="Y443" s="194"/>
    </row>
    <row r="444">
      <c r="C444" s="11"/>
      <c r="J444" s="141"/>
      <c r="L444" s="140"/>
      <c r="M444" s="140"/>
      <c r="N444" s="140"/>
      <c r="W444" s="194"/>
      <c r="X444" s="194"/>
      <c r="Y444" s="194"/>
    </row>
    <row r="445">
      <c r="C445" s="11"/>
      <c r="J445" s="141"/>
      <c r="L445" s="140"/>
      <c r="M445" s="140"/>
      <c r="N445" s="140"/>
      <c r="W445" s="194"/>
      <c r="X445" s="194"/>
      <c r="Y445" s="194"/>
    </row>
    <row r="446">
      <c r="C446" s="11"/>
      <c r="J446" s="141"/>
      <c r="L446" s="140"/>
      <c r="M446" s="140"/>
      <c r="N446" s="140"/>
      <c r="W446" s="194"/>
      <c r="X446" s="194"/>
      <c r="Y446" s="194"/>
    </row>
    <row r="447">
      <c r="C447" s="11"/>
      <c r="J447" s="141"/>
      <c r="L447" s="140"/>
      <c r="M447" s="140"/>
      <c r="N447" s="140"/>
      <c r="W447" s="194"/>
      <c r="X447" s="194"/>
      <c r="Y447" s="194"/>
    </row>
    <row r="448">
      <c r="C448" s="11"/>
      <c r="J448" s="141"/>
      <c r="L448" s="140"/>
      <c r="M448" s="140"/>
      <c r="N448" s="140"/>
      <c r="W448" s="194"/>
      <c r="X448" s="194"/>
      <c r="Y448" s="194"/>
    </row>
    <row r="449">
      <c r="C449" s="11"/>
      <c r="J449" s="141"/>
      <c r="L449" s="140"/>
      <c r="M449" s="140"/>
      <c r="N449" s="140"/>
      <c r="W449" s="194"/>
      <c r="X449" s="194"/>
      <c r="Y449" s="194"/>
    </row>
    <row r="450">
      <c r="C450" s="11"/>
      <c r="J450" s="141"/>
      <c r="L450" s="140"/>
      <c r="M450" s="140"/>
      <c r="N450" s="140"/>
      <c r="W450" s="194"/>
      <c r="X450" s="194"/>
      <c r="Y450" s="194"/>
    </row>
    <row r="451">
      <c r="C451" s="11"/>
      <c r="J451" s="141"/>
      <c r="L451" s="140"/>
      <c r="M451" s="140"/>
      <c r="N451" s="140"/>
      <c r="W451" s="194"/>
      <c r="X451" s="194"/>
      <c r="Y451" s="194"/>
    </row>
    <row r="452">
      <c r="C452" s="11"/>
      <c r="J452" s="141"/>
      <c r="L452" s="140"/>
      <c r="M452" s="140"/>
      <c r="N452" s="140"/>
      <c r="W452" s="194"/>
      <c r="X452" s="194"/>
      <c r="Y452" s="194"/>
    </row>
    <row r="453">
      <c r="C453" s="11"/>
      <c r="J453" s="141"/>
      <c r="L453" s="140"/>
      <c r="M453" s="140"/>
      <c r="N453" s="140"/>
      <c r="W453" s="194"/>
      <c r="X453" s="194"/>
      <c r="Y453" s="194"/>
    </row>
    <row r="454">
      <c r="C454" s="11"/>
      <c r="J454" s="141"/>
      <c r="L454" s="140"/>
      <c r="M454" s="140"/>
      <c r="N454" s="140"/>
      <c r="W454" s="194"/>
      <c r="X454" s="194"/>
      <c r="Y454" s="194"/>
    </row>
    <row r="455">
      <c r="C455" s="11"/>
      <c r="J455" s="141"/>
      <c r="L455" s="140"/>
      <c r="M455" s="140"/>
      <c r="N455" s="140"/>
      <c r="W455" s="194"/>
      <c r="X455" s="194"/>
      <c r="Y455" s="194"/>
    </row>
    <row r="456">
      <c r="C456" s="11"/>
      <c r="J456" s="141"/>
      <c r="L456" s="140"/>
      <c r="M456" s="140"/>
      <c r="N456" s="140"/>
      <c r="W456" s="194"/>
      <c r="X456" s="194"/>
      <c r="Y456" s="194"/>
    </row>
    <row r="457">
      <c r="C457" s="11"/>
      <c r="J457" s="141"/>
      <c r="L457" s="140"/>
      <c r="M457" s="140"/>
      <c r="N457" s="140"/>
      <c r="W457" s="194"/>
      <c r="X457" s="194"/>
      <c r="Y457" s="194"/>
    </row>
    <row r="458">
      <c r="C458" s="11"/>
      <c r="J458" s="141"/>
      <c r="L458" s="140"/>
      <c r="M458" s="140"/>
      <c r="N458" s="140"/>
      <c r="W458" s="194"/>
      <c r="X458" s="194"/>
      <c r="Y458" s="194"/>
    </row>
    <row r="459">
      <c r="C459" s="11"/>
      <c r="J459" s="141"/>
      <c r="L459" s="140"/>
      <c r="M459" s="140"/>
      <c r="N459" s="140"/>
      <c r="W459" s="194"/>
      <c r="X459" s="194"/>
      <c r="Y459" s="194"/>
    </row>
    <row r="460">
      <c r="C460" s="11"/>
      <c r="J460" s="141"/>
      <c r="L460" s="140"/>
      <c r="M460" s="140"/>
      <c r="N460" s="140"/>
      <c r="W460" s="194"/>
      <c r="X460" s="194"/>
      <c r="Y460" s="194"/>
    </row>
    <row r="461">
      <c r="C461" s="11"/>
      <c r="J461" s="141"/>
      <c r="L461" s="140"/>
      <c r="M461" s="140"/>
      <c r="N461" s="140"/>
      <c r="W461" s="194"/>
      <c r="X461" s="194"/>
      <c r="Y461" s="194"/>
    </row>
    <row r="462">
      <c r="C462" s="11"/>
      <c r="J462" s="141"/>
      <c r="L462" s="140"/>
      <c r="M462" s="140"/>
      <c r="N462" s="140"/>
      <c r="W462" s="194"/>
      <c r="X462" s="194"/>
      <c r="Y462" s="194"/>
    </row>
    <row r="463">
      <c r="C463" s="11"/>
      <c r="J463" s="141"/>
      <c r="L463" s="140"/>
      <c r="M463" s="140"/>
      <c r="N463" s="140"/>
      <c r="W463" s="194"/>
      <c r="X463" s="194"/>
      <c r="Y463" s="194"/>
    </row>
    <row r="464">
      <c r="C464" s="11"/>
      <c r="J464" s="141"/>
      <c r="L464" s="140"/>
      <c r="M464" s="140"/>
      <c r="N464" s="140"/>
      <c r="W464" s="194"/>
      <c r="X464" s="194"/>
      <c r="Y464" s="194"/>
    </row>
    <row r="465">
      <c r="C465" s="11"/>
      <c r="J465" s="141"/>
      <c r="L465" s="140"/>
      <c r="M465" s="140"/>
      <c r="N465" s="140"/>
      <c r="W465" s="194"/>
      <c r="X465" s="194"/>
      <c r="Y465" s="194"/>
    </row>
    <row r="466">
      <c r="C466" s="11"/>
      <c r="J466" s="141"/>
      <c r="L466" s="140"/>
      <c r="M466" s="140"/>
      <c r="N466" s="140"/>
      <c r="W466" s="194"/>
      <c r="X466" s="194"/>
      <c r="Y466" s="194"/>
    </row>
    <row r="467">
      <c r="C467" s="11"/>
      <c r="J467" s="141"/>
      <c r="L467" s="140"/>
      <c r="M467" s="140"/>
      <c r="N467" s="140"/>
      <c r="W467" s="194"/>
      <c r="X467" s="194"/>
      <c r="Y467" s="194"/>
    </row>
    <row r="468">
      <c r="C468" s="11"/>
      <c r="J468" s="141"/>
      <c r="L468" s="140"/>
      <c r="M468" s="140"/>
      <c r="N468" s="140"/>
      <c r="W468" s="194"/>
      <c r="X468" s="194"/>
      <c r="Y468" s="194"/>
    </row>
    <row r="469">
      <c r="C469" s="11"/>
      <c r="J469" s="141"/>
      <c r="L469" s="140"/>
      <c r="M469" s="140"/>
      <c r="N469" s="140"/>
      <c r="W469" s="194"/>
      <c r="X469" s="194"/>
      <c r="Y469" s="194"/>
    </row>
    <row r="470">
      <c r="C470" s="11"/>
      <c r="J470" s="141"/>
      <c r="L470" s="140"/>
      <c r="M470" s="140"/>
      <c r="N470" s="140"/>
      <c r="W470" s="194"/>
      <c r="X470" s="194"/>
      <c r="Y470" s="194"/>
    </row>
    <row r="471">
      <c r="C471" s="11"/>
      <c r="J471" s="141"/>
      <c r="L471" s="140"/>
      <c r="M471" s="140"/>
      <c r="N471" s="140"/>
      <c r="W471" s="194"/>
      <c r="X471" s="194"/>
      <c r="Y471" s="194"/>
    </row>
    <row r="472">
      <c r="C472" s="11"/>
      <c r="J472" s="141"/>
      <c r="L472" s="140"/>
      <c r="M472" s="140"/>
      <c r="N472" s="140"/>
      <c r="W472" s="194"/>
      <c r="X472" s="194"/>
      <c r="Y472" s="194"/>
    </row>
    <row r="473">
      <c r="C473" s="11"/>
      <c r="J473" s="141"/>
      <c r="L473" s="140"/>
      <c r="M473" s="140"/>
      <c r="N473" s="140"/>
      <c r="W473" s="194"/>
      <c r="X473" s="194"/>
      <c r="Y473" s="194"/>
    </row>
    <row r="474">
      <c r="C474" s="11"/>
      <c r="J474" s="141"/>
      <c r="L474" s="140"/>
      <c r="M474" s="140"/>
      <c r="N474" s="140"/>
      <c r="W474" s="194"/>
      <c r="X474" s="194"/>
      <c r="Y474" s="194"/>
    </row>
    <row r="475">
      <c r="C475" s="11"/>
      <c r="J475" s="141"/>
      <c r="L475" s="140"/>
      <c r="M475" s="140"/>
      <c r="N475" s="140"/>
      <c r="W475" s="194"/>
      <c r="X475" s="194"/>
      <c r="Y475" s="194"/>
    </row>
    <row r="476">
      <c r="C476" s="11"/>
      <c r="J476" s="141"/>
      <c r="L476" s="140"/>
      <c r="M476" s="140"/>
      <c r="N476" s="140"/>
      <c r="W476" s="194"/>
      <c r="X476" s="194"/>
      <c r="Y476" s="194"/>
    </row>
    <row r="477">
      <c r="C477" s="11"/>
      <c r="J477" s="141"/>
      <c r="L477" s="140"/>
      <c r="M477" s="140"/>
      <c r="N477" s="140"/>
      <c r="W477" s="194"/>
      <c r="X477" s="194"/>
      <c r="Y477" s="194"/>
    </row>
    <row r="478">
      <c r="C478" s="11"/>
      <c r="J478" s="141"/>
      <c r="L478" s="140"/>
      <c r="M478" s="140"/>
      <c r="N478" s="140"/>
      <c r="W478" s="194"/>
      <c r="X478" s="194"/>
      <c r="Y478" s="194"/>
    </row>
    <row r="479">
      <c r="C479" s="11"/>
      <c r="J479" s="141"/>
      <c r="L479" s="140"/>
      <c r="M479" s="140"/>
      <c r="N479" s="140"/>
      <c r="W479" s="194"/>
      <c r="X479" s="194"/>
      <c r="Y479" s="194"/>
    </row>
    <row r="480">
      <c r="C480" s="11"/>
      <c r="J480" s="141"/>
      <c r="L480" s="140"/>
      <c r="M480" s="140"/>
      <c r="N480" s="140"/>
      <c r="W480" s="194"/>
      <c r="X480" s="194"/>
      <c r="Y480" s="194"/>
    </row>
    <row r="481">
      <c r="C481" s="11"/>
      <c r="J481" s="141"/>
      <c r="L481" s="140"/>
      <c r="M481" s="140"/>
      <c r="N481" s="140"/>
      <c r="W481" s="194"/>
      <c r="X481" s="194"/>
      <c r="Y481" s="194"/>
    </row>
    <row r="482">
      <c r="C482" s="11"/>
      <c r="J482" s="141"/>
      <c r="L482" s="140"/>
      <c r="M482" s="140"/>
      <c r="N482" s="140"/>
      <c r="W482" s="194"/>
      <c r="X482" s="194"/>
      <c r="Y482" s="194"/>
    </row>
    <row r="483">
      <c r="C483" s="11"/>
      <c r="J483" s="141"/>
      <c r="L483" s="140"/>
      <c r="M483" s="140"/>
      <c r="N483" s="140"/>
      <c r="W483" s="194"/>
      <c r="X483" s="194"/>
      <c r="Y483" s="194"/>
    </row>
    <row r="484">
      <c r="C484" s="11"/>
      <c r="J484" s="141"/>
      <c r="L484" s="140"/>
      <c r="M484" s="140"/>
      <c r="N484" s="140"/>
      <c r="W484" s="194"/>
      <c r="X484" s="194"/>
      <c r="Y484" s="194"/>
    </row>
    <row r="485">
      <c r="C485" s="11"/>
      <c r="J485" s="141"/>
      <c r="L485" s="140"/>
      <c r="M485" s="140"/>
      <c r="N485" s="140"/>
      <c r="W485" s="194"/>
      <c r="X485" s="194"/>
      <c r="Y485" s="194"/>
    </row>
    <row r="486">
      <c r="C486" s="11"/>
      <c r="J486" s="141"/>
      <c r="L486" s="140"/>
      <c r="M486" s="140"/>
      <c r="N486" s="140"/>
      <c r="W486" s="194"/>
      <c r="X486" s="194"/>
      <c r="Y486" s="194"/>
    </row>
    <row r="487">
      <c r="C487" s="11"/>
      <c r="J487" s="141"/>
      <c r="L487" s="140"/>
      <c r="M487" s="140"/>
      <c r="N487" s="140"/>
      <c r="W487" s="194"/>
      <c r="X487" s="194"/>
      <c r="Y487" s="194"/>
    </row>
    <row r="488">
      <c r="C488" s="11"/>
      <c r="J488" s="141"/>
      <c r="L488" s="140"/>
      <c r="M488" s="140"/>
      <c r="N488" s="140"/>
      <c r="W488" s="194"/>
      <c r="X488" s="194"/>
      <c r="Y488" s="194"/>
    </row>
    <row r="489">
      <c r="C489" s="11"/>
      <c r="J489" s="141"/>
      <c r="L489" s="140"/>
      <c r="M489" s="140"/>
      <c r="N489" s="140"/>
      <c r="W489" s="194"/>
      <c r="X489" s="194"/>
      <c r="Y489" s="194"/>
    </row>
    <row r="490">
      <c r="C490" s="11"/>
      <c r="J490" s="141"/>
      <c r="L490" s="140"/>
      <c r="M490" s="140"/>
      <c r="N490" s="140"/>
      <c r="W490" s="194"/>
      <c r="X490" s="194"/>
      <c r="Y490" s="194"/>
    </row>
    <row r="491">
      <c r="C491" s="11"/>
      <c r="J491" s="141"/>
      <c r="L491" s="140"/>
      <c r="M491" s="140"/>
      <c r="N491" s="140"/>
      <c r="W491" s="194"/>
      <c r="X491" s="194"/>
      <c r="Y491" s="194"/>
    </row>
    <row r="492">
      <c r="C492" s="11"/>
      <c r="J492" s="141"/>
      <c r="L492" s="140"/>
      <c r="M492" s="140"/>
      <c r="N492" s="140"/>
      <c r="W492" s="194"/>
      <c r="X492" s="194"/>
      <c r="Y492" s="194"/>
    </row>
    <row r="493">
      <c r="C493" s="11"/>
      <c r="J493" s="141"/>
      <c r="L493" s="140"/>
      <c r="M493" s="140"/>
      <c r="N493" s="140"/>
      <c r="W493" s="194"/>
      <c r="X493" s="194"/>
      <c r="Y493" s="194"/>
    </row>
    <row r="494">
      <c r="C494" s="11"/>
      <c r="J494" s="141"/>
      <c r="L494" s="140"/>
      <c r="M494" s="140"/>
      <c r="N494" s="140"/>
      <c r="W494" s="194"/>
      <c r="X494" s="194"/>
      <c r="Y494" s="194"/>
    </row>
    <row r="495">
      <c r="C495" s="11"/>
      <c r="J495" s="141"/>
      <c r="L495" s="140"/>
      <c r="M495" s="140"/>
      <c r="N495" s="140"/>
      <c r="W495" s="194"/>
      <c r="X495" s="194"/>
      <c r="Y495" s="194"/>
    </row>
    <row r="496">
      <c r="C496" s="11"/>
      <c r="J496" s="141"/>
      <c r="L496" s="140"/>
      <c r="M496" s="140"/>
      <c r="N496" s="140"/>
      <c r="W496" s="194"/>
      <c r="X496" s="194"/>
      <c r="Y496" s="194"/>
    </row>
    <row r="497">
      <c r="C497" s="11"/>
      <c r="J497" s="141"/>
      <c r="L497" s="140"/>
      <c r="M497" s="140"/>
      <c r="N497" s="140"/>
      <c r="W497" s="194"/>
      <c r="X497" s="194"/>
      <c r="Y497" s="194"/>
    </row>
    <row r="498">
      <c r="C498" s="11"/>
      <c r="J498" s="141"/>
      <c r="L498" s="140"/>
      <c r="M498" s="140"/>
      <c r="N498" s="140"/>
      <c r="W498" s="194"/>
      <c r="X498" s="194"/>
      <c r="Y498" s="194"/>
    </row>
    <row r="499">
      <c r="C499" s="11"/>
      <c r="J499" s="141"/>
      <c r="L499" s="140"/>
      <c r="M499" s="140"/>
      <c r="N499" s="140"/>
      <c r="W499" s="194"/>
      <c r="X499" s="194"/>
      <c r="Y499" s="194"/>
    </row>
    <row r="500">
      <c r="C500" s="11"/>
      <c r="J500" s="141"/>
      <c r="L500" s="140"/>
      <c r="M500" s="140"/>
      <c r="N500" s="140"/>
      <c r="W500" s="194"/>
      <c r="X500" s="194"/>
      <c r="Y500" s="194"/>
    </row>
    <row r="501">
      <c r="C501" s="11"/>
      <c r="J501" s="141"/>
      <c r="L501" s="140"/>
      <c r="M501" s="140"/>
      <c r="N501" s="140"/>
      <c r="W501" s="194"/>
      <c r="X501" s="194"/>
      <c r="Y501" s="194"/>
    </row>
    <row r="502">
      <c r="C502" s="11"/>
      <c r="J502" s="141"/>
      <c r="L502" s="140"/>
      <c r="M502" s="140"/>
      <c r="N502" s="140"/>
      <c r="W502" s="194"/>
      <c r="X502" s="194"/>
      <c r="Y502" s="194"/>
    </row>
    <row r="503">
      <c r="C503" s="11"/>
      <c r="J503" s="141"/>
      <c r="L503" s="140"/>
      <c r="M503" s="140"/>
      <c r="N503" s="140"/>
      <c r="W503" s="194"/>
      <c r="X503" s="194"/>
      <c r="Y503" s="194"/>
    </row>
    <row r="504">
      <c r="C504" s="11"/>
      <c r="J504" s="141"/>
      <c r="L504" s="140"/>
      <c r="M504" s="140"/>
      <c r="N504" s="140"/>
      <c r="W504" s="194"/>
      <c r="X504" s="194"/>
      <c r="Y504" s="194"/>
    </row>
    <row r="505">
      <c r="C505" s="11"/>
      <c r="J505" s="141"/>
      <c r="L505" s="140"/>
      <c r="M505" s="140"/>
      <c r="N505" s="140"/>
      <c r="W505" s="194"/>
      <c r="X505" s="194"/>
      <c r="Y505" s="194"/>
    </row>
    <row r="506">
      <c r="C506" s="11"/>
      <c r="J506" s="141"/>
      <c r="L506" s="140"/>
      <c r="M506" s="140"/>
      <c r="N506" s="140"/>
      <c r="W506" s="194"/>
      <c r="X506" s="194"/>
      <c r="Y506" s="194"/>
    </row>
    <row r="507">
      <c r="C507" s="11"/>
      <c r="J507" s="141"/>
      <c r="L507" s="140"/>
      <c r="M507" s="140"/>
      <c r="N507" s="140"/>
      <c r="W507" s="194"/>
      <c r="X507" s="194"/>
      <c r="Y507" s="194"/>
    </row>
    <row r="508">
      <c r="C508" s="11"/>
      <c r="J508" s="141"/>
      <c r="L508" s="140"/>
      <c r="M508" s="140"/>
      <c r="N508" s="140"/>
      <c r="W508" s="194"/>
      <c r="X508" s="194"/>
      <c r="Y508" s="194"/>
    </row>
    <row r="509">
      <c r="C509" s="11"/>
      <c r="J509" s="141"/>
      <c r="L509" s="140"/>
      <c r="M509" s="140"/>
      <c r="N509" s="140"/>
      <c r="W509" s="194"/>
      <c r="X509" s="194"/>
      <c r="Y509" s="194"/>
    </row>
    <row r="510">
      <c r="C510" s="11"/>
      <c r="J510" s="141"/>
      <c r="L510" s="140"/>
      <c r="M510" s="140"/>
      <c r="N510" s="140"/>
      <c r="W510" s="194"/>
      <c r="X510" s="194"/>
      <c r="Y510" s="194"/>
    </row>
    <row r="511">
      <c r="C511" s="11"/>
      <c r="J511" s="141"/>
      <c r="L511" s="140"/>
      <c r="M511" s="140"/>
      <c r="N511" s="140"/>
      <c r="W511" s="194"/>
      <c r="X511" s="194"/>
      <c r="Y511" s="194"/>
    </row>
    <row r="512">
      <c r="C512" s="11"/>
      <c r="J512" s="141"/>
      <c r="L512" s="140"/>
      <c r="M512" s="140"/>
      <c r="N512" s="140"/>
      <c r="W512" s="194"/>
      <c r="X512" s="194"/>
      <c r="Y512" s="194"/>
    </row>
    <row r="513">
      <c r="C513" s="11"/>
      <c r="J513" s="141"/>
      <c r="L513" s="140"/>
      <c r="M513" s="140"/>
      <c r="N513" s="140"/>
      <c r="W513" s="194"/>
      <c r="X513" s="194"/>
      <c r="Y513" s="194"/>
    </row>
    <row r="514">
      <c r="C514" s="11"/>
      <c r="J514" s="141"/>
      <c r="L514" s="140"/>
      <c r="M514" s="140"/>
      <c r="N514" s="140"/>
      <c r="W514" s="194"/>
      <c r="X514" s="194"/>
      <c r="Y514" s="194"/>
    </row>
    <row r="515">
      <c r="C515" s="11"/>
      <c r="J515" s="141"/>
      <c r="L515" s="140"/>
      <c r="M515" s="140"/>
      <c r="N515" s="140"/>
      <c r="W515" s="194"/>
      <c r="X515" s="194"/>
      <c r="Y515" s="194"/>
    </row>
    <row r="516">
      <c r="C516" s="11"/>
      <c r="J516" s="141"/>
      <c r="L516" s="140"/>
      <c r="M516" s="140"/>
      <c r="N516" s="140"/>
      <c r="W516" s="194"/>
      <c r="X516" s="194"/>
      <c r="Y516" s="194"/>
    </row>
    <row r="517">
      <c r="C517" s="11"/>
      <c r="J517" s="141"/>
      <c r="L517" s="140"/>
      <c r="M517" s="140"/>
      <c r="N517" s="140"/>
      <c r="W517" s="194"/>
      <c r="X517" s="194"/>
      <c r="Y517" s="194"/>
    </row>
    <row r="518">
      <c r="C518" s="11"/>
      <c r="J518" s="141"/>
      <c r="L518" s="140"/>
      <c r="M518" s="140"/>
      <c r="N518" s="140"/>
      <c r="W518" s="194"/>
      <c r="X518" s="194"/>
      <c r="Y518" s="194"/>
    </row>
    <row r="519">
      <c r="C519" s="11"/>
      <c r="J519" s="141"/>
      <c r="L519" s="140"/>
      <c r="M519" s="140"/>
      <c r="N519" s="140"/>
      <c r="W519" s="194"/>
      <c r="X519" s="194"/>
      <c r="Y519" s="194"/>
    </row>
    <row r="520">
      <c r="C520" s="11"/>
      <c r="J520" s="141"/>
      <c r="L520" s="140"/>
      <c r="M520" s="140"/>
      <c r="N520" s="140"/>
      <c r="W520" s="194"/>
      <c r="X520" s="194"/>
      <c r="Y520" s="194"/>
    </row>
    <row r="521">
      <c r="C521" s="11"/>
      <c r="J521" s="141"/>
      <c r="L521" s="140"/>
      <c r="M521" s="140"/>
      <c r="N521" s="140"/>
      <c r="W521" s="194"/>
      <c r="X521" s="194"/>
      <c r="Y521" s="194"/>
    </row>
    <row r="522">
      <c r="C522" s="11"/>
      <c r="J522" s="141"/>
      <c r="L522" s="140"/>
      <c r="M522" s="140"/>
      <c r="N522" s="140"/>
      <c r="W522" s="194"/>
      <c r="X522" s="194"/>
      <c r="Y522" s="194"/>
    </row>
    <row r="523">
      <c r="C523" s="11"/>
      <c r="J523" s="141"/>
      <c r="L523" s="140"/>
      <c r="M523" s="140"/>
      <c r="N523" s="140"/>
      <c r="W523" s="194"/>
      <c r="X523" s="194"/>
      <c r="Y523" s="194"/>
    </row>
    <row r="524">
      <c r="C524" s="11"/>
      <c r="J524" s="141"/>
      <c r="L524" s="140"/>
      <c r="M524" s="140"/>
      <c r="N524" s="140"/>
      <c r="W524" s="194"/>
      <c r="X524" s="194"/>
      <c r="Y524" s="194"/>
    </row>
    <row r="525">
      <c r="C525" s="11"/>
      <c r="J525" s="141"/>
      <c r="L525" s="140"/>
      <c r="M525" s="140"/>
      <c r="N525" s="140"/>
      <c r="W525" s="194"/>
      <c r="X525" s="194"/>
      <c r="Y525" s="194"/>
    </row>
    <row r="526">
      <c r="C526" s="11"/>
      <c r="J526" s="141"/>
      <c r="L526" s="140"/>
      <c r="M526" s="140"/>
      <c r="N526" s="140"/>
      <c r="W526" s="194"/>
      <c r="X526" s="194"/>
      <c r="Y526" s="194"/>
    </row>
    <row r="527">
      <c r="C527" s="11"/>
      <c r="J527" s="141"/>
      <c r="L527" s="140"/>
      <c r="M527" s="140"/>
      <c r="N527" s="140"/>
      <c r="W527" s="194"/>
      <c r="X527" s="194"/>
      <c r="Y527" s="194"/>
    </row>
    <row r="528">
      <c r="C528" s="11"/>
      <c r="J528" s="141"/>
      <c r="L528" s="140"/>
      <c r="M528" s="140"/>
      <c r="N528" s="140"/>
      <c r="W528" s="194"/>
      <c r="X528" s="194"/>
      <c r="Y528" s="194"/>
    </row>
    <row r="529">
      <c r="C529" s="11"/>
      <c r="J529" s="141"/>
      <c r="L529" s="140"/>
      <c r="M529" s="140"/>
      <c r="N529" s="140"/>
      <c r="W529" s="194"/>
      <c r="X529" s="194"/>
      <c r="Y529" s="194"/>
    </row>
    <row r="530">
      <c r="C530" s="11"/>
      <c r="J530" s="141"/>
      <c r="L530" s="140"/>
      <c r="M530" s="140"/>
      <c r="N530" s="140"/>
      <c r="W530" s="194"/>
      <c r="X530" s="194"/>
      <c r="Y530" s="194"/>
    </row>
    <row r="531">
      <c r="C531" s="11"/>
      <c r="J531" s="141"/>
      <c r="L531" s="140"/>
      <c r="M531" s="140"/>
      <c r="N531" s="140"/>
      <c r="W531" s="194"/>
      <c r="X531" s="194"/>
      <c r="Y531" s="194"/>
    </row>
    <row r="532">
      <c r="C532" s="11"/>
      <c r="J532" s="141"/>
      <c r="L532" s="140"/>
      <c r="M532" s="140"/>
      <c r="N532" s="140"/>
      <c r="W532" s="194"/>
      <c r="X532" s="194"/>
      <c r="Y532" s="194"/>
    </row>
    <row r="533">
      <c r="C533" s="11"/>
      <c r="J533" s="141"/>
      <c r="L533" s="140"/>
      <c r="M533" s="140"/>
      <c r="N533" s="140"/>
      <c r="W533" s="194"/>
      <c r="X533" s="194"/>
      <c r="Y533" s="194"/>
    </row>
    <row r="534">
      <c r="C534" s="11"/>
      <c r="J534" s="141"/>
      <c r="L534" s="140"/>
      <c r="M534" s="140"/>
      <c r="N534" s="140"/>
      <c r="W534" s="194"/>
      <c r="X534" s="194"/>
      <c r="Y534" s="194"/>
    </row>
    <row r="535">
      <c r="C535" s="11"/>
      <c r="J535" s="141"/>
      <c r="L535" s="140"/>
      <c r="M535" s="140"/>
      <c r="N535" s="140"/>
      <c r="W535" s="194"/>
      <c r="X535" s="194"/>
      <c r="Y535" s="194"/>
    </row>
    <row r="536">
      <c r="C536" s="11"/>
      <c r="J536" s="141"/>
      <c r="L536" s="140"/>
      <c r="M536" s="140"/>
      <c r="N536" s="140"/>
      <c r="W536" s="194"/>
      <c r="X536" s="194"/>
      <c r="Y536" s="194"/>
    </row>
    <row r="537">
      <c r="C537" s="11"/>
      <c r="J537" s="141"/>
      <c r="L537" s="140"/>
      <c r="M537" s="140"/>
      <c r="N537" s="140"/>
      <c r="W537" s="194"/>
      <c r="X537" s="194"/>
      <c r="Y537" s="194"/>
    </row>
    <row r="538">
      <c r="C538" s="11"/>
      <c r="J538" s="141"/>
      <c r="L538" s="140"/>
      <c r="M538" s="140"/>
      <c r="N538" s="140"/>
      <c r="W538" s="194"/>
      <c r="X538" s="194"/>
      <c r="Y538" s="194"/>
    </row>
    <row r="539">
      <c r="C539" s="11"/>
      <c r="J539" s="141"/>
      <c r="L539" s="140"/>
      <c r="M539" s="140"/>
      <c r="N539" s="140"/>
      <c r="W539" s="194"/>
      <c r="X539" s="194"/>
      <c r="Y539" s="194"/>
    </row>
    <row r="540">
      <c r="C540" s="11"/>
      <c r="J540" s="141"/>
      <c r="L540" s="140"/>
      <c r="M540" s="140"/>
      <c r="N540" s="140"/>
      <c r="W540" s="194"/>
      <c r="X540" s="194"/>
      <c r="Y540" s="194"/>
    </row>
    <row r="541">
      <c r="C541" s="11"/>
      <c r="J541" s="141"/>
      <c r="L541" s="140"/>
      <c r="M541" s="140"/>
      <c r="N541" s="140"/>
      <c r="W541" s="194"/>
      <c r="X541" s="194"/>
      <c r="Y541" s="194"/>
    </row>
    <row r="542">
      <c r="C542" s="11"/>
      <c r="J542" s="141"/>
      <c r="L542" s="140"/>
      <c r="M542" s="140"/>
      <c r="N542" s="140"/>
      <c r="W542" s="194"/>
      <c r="X542" s="194"/>
      <c r="Y542" s="194"/>
    </row>
    <row r="543">
      <c r="C543" s="11"/>
      <c r="J543" s="141"/>
      <c r="L543" s="140"/>
      <c r="M543" s="140"/>
      <c r="N543" s="140"/>
      <c r="W543" s="194"/>
      <c r="X543" s="194"/>
      <c r="Y543" s="194"/>
    </row>
    <row r="544">
      <c r="C544" s="11"/>
      <c r="J544" s="141"/>
      <c r="L544" s="140"/>
      <c r="M544" s="140"/>
      <c r="N544" s="140"/>
      <c r="W544" s="194"/>
      <c r="X544" s="194"/>
      <c r="Y544" s="194"/>
    </row>
    <row r="545">
      <c r="C545" s="11"/>
      <c r="J545" s="141"/>
      <c r="L545" s="140"/>
      <c r="M545" s="140"/>
      <c r="N545" s="140"/>
      <c r="W545" s="194"/>
      <c r="X545" s="194"/>
      <c r="Y545" s="194"/>
    </row>
    <row r="546">
      <c r="C546" s="11"/>
      <c r="J546" s="141"/>
      <c r="L546" s="140"/>
      <c r="M546" s="140"/>
      <c r="N546" s="140"/>
      <c r="W546" s="194"/>
      <c r="X546" s="194"/>
      <c r="Y546" s="194"/>
    </row>
    <row r="547">
      <c r="C547" s="11"/>
      <c r="J547" s="141"/>
      <c r="L547" s="140"/>
      <c r="M547" s="140"/>
      <c r="N547" s="140"/>
      <c r="W547" s="194"/>
      <c r="X547" s="194"/>
      <c r="Y547" s="194"/>
    </row>
    <row r="548">
      <c r="C548" s="11"/>
      <c r="J548" s="141"/>
      <c r="L548" s="140"/>
      <c r="M548" s="140"/>
      <c r="N548" s="140"/>
      <c r="W548" s="194"/>
      <c r="X548" s="194"/>
      <c r="Y548" s="194"/>
    </row>
    <row r="549">
      <c r="C549" s="11"/>
      <c r="J549" s="141"/>
      <c r="L549" s="140"/>
      <c r="M549" s="140"/>
      <c r="N549" s="140"/>
      <c r="W549" s="194"/>
      <c r="X549" s="194"/>
      <c r="Y549" s="194"/>
    </row>
    <row r="550">
      <c r="C550" s="11"/>
      <c r="J550" s="141"/>
      <c r="L550" s="140"/>
      <c r="M550" s="140"/>
      <c r="N550" s="140"/>
      <c r="W550" s="194"/>
      <c r="X550" s="194"/>
      <c r="Y550" s="194"/>
    </row>
    <row r="551">
      <c r="C551" s="11"/>
      <c r="J551" s="141"/>
      <c r="L551" s="140"/>
      <c r="M551" s="140"/>
      <c r="N551" s="140"/>
      <c r="W551" s="194"/>
      <c r="X551" s="194"/>
      <c r="Y551" s="194"/>
    </row>
    <row r="552">
      <c r="C552" s="11"/>
      <c r="J552" s="141"/>
      <c r="L552" s="140"/>
      <c r="M552" s="140"/>
      <c r="N552" s="140"/>
      <c r="W552" s="194"/>
      <c r="X552" s="194"/>
      <c r="Y552" s="194"/>
    </row>
    <row r="553">
      <c r="C553" s="11"/>
      <c r="J553" s="141"/>
      <c r="L553" s="140"/>
      <c r="M553" s="140"/>
      <c r="N553" s="140"/>
      <c r="W553" s="194"/>
      <c r="X553" s="194"/>
      <c r="Y553" s="194"/>
    </row>
    <row r="554">
      <c r="C554" s="11"/>
      <c r="J554" s="141"/>
      <c r="L554" s="140"/>
      <c r="M554" s="140"/>
      <c r="N554" s="140"/>
      <c r="W554" s="194"/>
      <c r="X554" s="194"/>
      <c r="Y554" s="194"/>
    </row>
    <row r="555">
      <c r="C555" s="11"/>
      <c r="J555" s="141"/>
      <c r="L555" s="140"/>
      <c r="M555" s="140"/>
      <c r="N555" s="140"/>
      <c r="W555" s="194"/>
      <c r="X555" s="194"/>
      <c r="Y555" s="194"/>
    </row>
    <row r="556">
      <c r="C556" s="11"/>
      <c r="J556" s="141"/>
      <c r="L556" s="140"/>
      <c r="M556" s="140"/>
      <c r="N556" s="140"/>
      <c r="W556" s="194"/>
      <c r="X556" s="194"/>
      <c r="Y556" s="194"/>
    </row>
    <row r="557">
      <c r="C557" s="11"/>
      <c r="J557" s="141"/>
      <c r="L557" s="140"/>
      <c r="M557" s="140"/>
      <c r="N557" s="140"/>
      <c r="W557" s="194"/>
      <c r="X557" s="194"/>
      <c r="Y557" s="194"/>
    </row>
    <row r="558">
      <c r="C558" s="11"/>
      <c r="J558" s="141"/>
      <c r="L558" s="140"/>
      <c r="M558" s="140"/>
      <c r="N558" s="140"/>
      <c r="W558" s="194"/>
      <c r="X558" s="194"/>
      <c r="Y558" s="194"/>
    </row>
    <row r="559">
      <c r="C559" s="11"/>
      <c r="J559" s="141"/>
      <c r="L559" s="140"/>
      <c r="M559" s="140"/>
      <c r="N559" s="140"/>
      <c r="W559" s="194"/>
      <c r="X559" s="194"/>
      <c r="Y559" s="194"/>
    </row>
    <row r="560">
      <c r="C560" s="11"/>
      <c r="J560" s="141"/>
      <c r="L560" s="140"/>
      <c r="M560" s="140"/>
      <c r="N560" s="140"/>
      <c r="W560" s="194"/>
      <c r="X560" s="194"/>
      <c r="Y560" s="194"/>
    </row>
    <row r="561">
      <c r="C561" s="11"/>
      <c r="J561" s="141"/>
      <c r="L561" s="140"/>
      <c r="M561" s="140"/>
      <c r="N561" s="140"/>
      <c r="W561" s="194"/>
      <c r="X561" s="194"/>
      <c r="Y561" s="194"/>
    </row>
    <row r="562">
      <c r="C562" s="11"/>
      <c r="J562" s="141"/>
      <c r="L562" s="140"/>
      <c r="M562" s="140"/>
      <c r="N562" s="140"/>
      <c r="W562" s="194"/>
      <c r="X562" s="194"/>
      <c r="Y562" s="194"/>
    </row>
    <row r="563">
      <c r="C563" s="11"/>
      <c r="J563" s="141"/>
      <c r="L563" s="140"/>
      <c r="M563" s="140"/>
      <c r="N563" s="140"/>
      <c r="W563" s="194"/>
      <c r="X563" s="194"/>
      <c r="Y563" s="194"/>
    </row>
    <row r="564">
      <c r="C564" s="11"/>
      <c r="J564" s="141"/>
      <c r="L564" s="140"/>
      <c r="M564" s="140"/>
      <c r="N564" s="140"/>
      <c r="W564" s="194"/>
      <c r="X564" s="194"/>
      <c r="Y564" s="194"/>
    </row>
    <row r="565">
      <c r="C565" s="11"/>
      <c r="J565" s="141"/>
      <c r="L565" s="140"/>
      <c r="M565" s="140"/>
      <c r="N565" s="140"/>
      <c r="W565" s="194"/>
      <c r="X565" s="194"/>
      <c r="Y565" s="194"/>
    </row>
    <row r="566">
      <c r="C566" s="11"/>
      <c r="J566" s="141"/>
      <c r="L566" s="140"/>
      <c r="M566" s="140"/>
      <c r="N566" s="140"/>
      <c r="W566" s="194"/>
      <c r="X566" s="194"/>
      <c r="Y566" s="194"/>
    </row>
    <row r="567">
      <c r="C567" s="11"/>
      <c r="J567" s="141"/>
      <c r="L567" s="140"/>
      <c r="M567" s="140"/>
      <c r="N567" s="140"/>
      <c r="W567" s="194"/>
      <c r="X567" s="194"/>
      <c r="Y567" s="194"/>
    </row>
    <row r="568">
      <c r="C568" s="11"/>
      <c r="J568" s="141"/>
      <c r="L568" s="140"/>
      <c r="M568" s="140"/>
      <c r="N568" s="140"/>
      <c r="W568" s="194"/>
      <c r="X568" s="194"/>
      <c r="Y568" s="194"/>
    </row>
    <row r="569">
      <c r="C569" s="11"/>
      <c r="J569" s="141"/>
      <c r="L569" s="140"/>
      <c r="M569" s="140"/>
      <c r="N569" s="140"/>
      <c r="W569" s="194"/>
      <c r="X569" s="194"/>
      <c r="Y569" s="194"/>
    </row>
    <row r="570">
      <c r="C570" s="11"/>
      <c r="J570" s="141"/>
      <c r="L570" s="140"/>
      <c r="M570" s="140"/>
      <c r="N570" s="140"/>
      <c r="W570" s="194"/>
      <c r="X570" s="194"/>
      <c r="Y570" s="194"/>
    </row>
    <row r="571">
      <c r="C571" s="11"/>
      <c r="J571" s="141"/>
      <c r="L571" s="140"/>
      <c r="M571" s="140"/>
      <c r="N571" s="140"/>
      <c r="W571" s="194"/>
      <c r="X571" s="194"/>
      <c r="Y571" s="194"/>
    </row>
    <row r="572">
      <c r="C572" s="11"/>
      <c r="J572" s="141"/>
      <c r="L572" s="140"/>
      <c r="M572" s="140"/>
      <c r="N572" s="140"/>
      <c r="W572" s="194"/>
      <c r="X572" s="194"/>
      <c r="Y572" s="194"/>
    </row>
    <row r="573">
      <c r="C573" s="11"/>
      <c r="J573" s="141"/>
      <c r="L573" s="140"/>
      <c r="M573" s="140"/>
      <c r="N573" s="140"/>
      <c r="W573" s="194"/>
      <c r="X573" s="194"/>
      <c r="Y573" s="194"/>
    </row>
    <row r="574">
      <c r="C574" s="11"/>
      <c r="J574" s="141"/>
      <c r="L574" s="140"/>
      <c r="M574" s="140"/>
      <c r="N574" s="140"/>
      <c r="W574" s="194"/>
      <c r="X574" s="194"/>
      <c r="Y574" s="194"/>
    </row>
    <row r="575">
      <c r="C575" s="11"/>
      <c r="J575" s="141"/>
      <c r="L575" s="140"/>
      <c r="M575" s="140"/>
      <c r="N575" s="140"/>
      <c r="W575" s="194"/>
      <c r="X575" s="194"/>
      <c r="Y575" s="194"/>
    </row>
    <row r="576">
      <c r="C576" s="11"/>
      <c r="J576" s="141"/>
      <c r="L576" s="140"/>
      <c r="M576" s="140"/>
      <c r="N576" s="140"/>
      <c r="W576" s="194"/>
      <c r="X576" s="194"/>
      <c r="Y576" s="194"/>
    </row>
    <row r="577">
      <c r="C577" s="11"/>
      <c r="J577" s="141"/>
      <c r="L577" s="140"/>
      <c r="M577" s="140"/>
      <c r="N577" s="140"/>
      <c r="W577" s="194"/>
      <c r="X577" s="194"/>
      <c r="Y577" s="194"/>
    </row>
    <row r="578">
      <c r="C578" s="11"/>
      <c r="J578" s="141"/>
      <c r="L578" s="140"/>
      <c r="M578" s="140"/>
      <c r="N578" s="140"/>
      <c r="W578" s="194"/>
      <c r="X578" s="194"/>
      <c r="Y578" s="194"/>
    </row>
    <row r="579">
      <c r="C579" s="11"/>
      <c r="J579" s="141"/>
      <c r="L579" s="140"/>
      <c r="M579" s="140"/>
      <c r="N579" s="140"/>
      <c r="W579" s="194"/>
      <c r="X579" s="194"/>
      <c r="Y579" s="194"/>
    </row>
    <row r="580">
      <c r="C580" s="11"/>
      <c r="J580" s="141"/>
      <c r="L580" s="140"/>
      <c r="M580" s="140"/>
      <c r="N580" s="140"/>
      <c r="W580" s="194"/>
      <c r="X580" s="194"/>
      <c r="Y580" s="194"/>
    </row>
    <row r="581">
      <c r="C581" s="11"/>
      <c r="J581" s="141"/>
      <c r="L581" s="140"/>
      <c r="M581" s="140"/>
      <c r="N581" s="140"/>
      <c r="W581" s="194"/>
      <c r="X581" s="194"/>
      <c r="Y581" s="194"/>
    </row>
    <row r="582">
      <c r="C582" s="11"/>
      <c r="J582" s="141"/>
      <c r="L582" s="140"/>
      <c r="M582" s="140"/>
      <c r="N582" s="140"/>
      <c r="W582" s="194"/>
      <c r="X582" s="194"/>
      <c r="Y582" s="194"/>
    </row>
    <row r="583">
      <c r="C583" s="11"/>
      <c r="J583" s="141"/>
      <c r="L583" s="140"/>
      <c r="M583" s="140"/>
      <c r="N583" s="140"/>
      <c r="W583" s="194"/>
      <c r="X583" s="194"/>
      <c r="Y583" s="194"/>
    </row>
    <row r="584">
      <c r="C584" s="11"/>
      <c r="J584" s="141"/>
      <c r="L584" s="140"/>
      <c r="M584" s="140"/>
      <c r="N584" s="140"/>
      <c r="W584" s="194"/>
      <c r="X584" s="194"/>
      <c r="Y584" s="194"/>
    </row>
    <row r="585">
      <c r="C585" s="11"/>
      <c r="J585" s="141"/>
      <c r="L585" s="140"/>
      <c r="M585" s="140"/>
      <c r="N585" s="140"/>
      <c r="W585" s="194"/>
      <c r="X585" s="194"/>
      <c r="Y585" s="194"/>
    </row>
    <row r="586">
      <c r="C586" s="11"/>
      <c r="J586" s="141"/>
      <c r="L586" s="140"/>
      <c r="M586" s="140"/>
      <c r="N586" s="140"/>
      <c r="W586" s="194"/>
      <c r="X586" s="194"/>
      <c r="Y586" s="194"/>
    </row>
    <row r="587">
      <c r="C587" s="11"/>
      <c r="J587" s="141"/>
      <c r="L587" s="140"/>
      <c r="M587" s="140"/>
      <c r="N587" s="140"/>
      <c r="W587" s="194"/>
      <c r="X587" s="194"/>
      <c r="Y587" s="194"/>
    </row>
    <row r="588">
      <c r="C588" s="11"/>
      <c r="J588" s="141"/>
      <c r="L588" s="140"/>
      <c r="M588" s="140"/>
      <c r="N588" s="140"/>
      <c r="W588" s="194"/>
      <c r="X588" s="194"/>
      <c r="Y588" s="194"/>
    </row>
    <row r="589">
      <c r="C589" s="11"/>
      <c r="J589" s="141"/>
      <c r="L589" s="140"/>
      <c r="M589" s="140"/>
      <c r="N589" s="140"/>
      <c r="W589" s="194"/>
      <c r="X589" s="194"/>
      <c r="Y589" s="194"/>
    </row>
    <row r="590">
      <c r="C590" s="11"/>
      <c r="J590" s="141"/>
      <c r="L590" s="140"/>
      <c r="M590" s="140"/>
      <c r="N590" s="140"/>
      <c r="W590" s="194"/>
      <c r="X590" s="194"/>
      <c r="Y590" s="194"/>
    </row>
    <row r="591">
      <c r="C591" s="11"/>
      <c r="J591" s="141"/>
      <c r="L591" s="140"/>
      <c r="M591" s="140"/>
      <c r="N591" s="140"/>
      <c r="W591" s="194"/>
      <c r="X591" s="194"/>
      <c r="Y591" s="194"/>
    </row>
    <row r="592">
      <c r="C592" s="11"/>
      <c r="J592" s="141"/>
      <c r="L592" s="140"/>
      <c r="M592" s="140"/>
      <c r="N592" s="140"/>
      <c r="W592" s="194"/>
      <c r="X592" s="194"/>
      <c r="Y592" s="194"/>
    </row>
    <row r="593">
      <c r="C593" s="11"/>
      <c r="J593" s="141"/>
      <c r="L593" s="140"/>
      <c r="M593" s="140"/>
      <c r="N593" s="140"/>
      <c r="W593" s="194"/>
      <c r="X593" s="194"/>
      <c r="Y593" s="194"/>
    </row>
    <row r="594">
      <c r="C594" s="11"/>
      <c r="J594" s="141"/>
      <c r="L594" s="140"/>
      <c r="M594" s="140"/>
      <c r="N594" s="140"/>
      <c r="W594" s="194"/>
      <c r="X594" s="194"/>
      <c r="Y594" s="194"/>
    </row>
    <row r="595">
      <c r="C595" s="11"/>
      <c r="J595" s="141"/>
      <c r="L595" s="140"/>
      <c r="M595" s="140"/>
      <c r="N595" s="140"/>
      <c r="W595" s="194"/>
      <c r="X595" s="194"/>
      <c r="Y595" s="194"/>
    </row>
    <row r="596">
      <c r="C596" s="11"/>
      <c r="J596" s="141"/>
      <c r="L596" s="140"/>
      <c r="M596" s="140"/>
      <c r="N596" s="140"/>
      <c r="W596" s="194"/>
      <c r="X596" s="194"/>
      <c r="Y596" s="194"/>
    </row>
    <row r="597">
      <c r="C597" s="11"/>
      <c r="J597" s="141"/>
      <c r="L597" s="140"/>
      <c r="M597" s="140"/>
      <c r="N597" s="140"/>
      <c r="W597" s="194"/>
      <c r="X597" s="194"/>
      <c r="Y597" s="194"/>
    </row>
    <row r="598">
      <c r="C598" s="11"/>
      <c r="J598" s="141"/>
      <c r="L598" s="140"/>
      <c r="M598" s="140"/>
      <c r="N598" s="140"/>
      <c r="W598" s="194"/>
      <c r="X598" s="194"/>
      <c r="Y598" s="194"/>
    </row>
    <row r="599">
      <c r="C599" s="11"/>
      <c r="J599" s="141"/>
      <c r="L599" s="140"/>
      <c r="M599" s="140"/>
      <c r="N599" s="140"/>
      <c r="W599" s="194"/>
      <c r="X599" s="194"/>
      <c r="Y599" s="194"/>
    </row>
    <row r="600">
      <c r="C600" s="11"/>
      <c r="J600" s="141"/>
      <c r="L600" s="140"/>
      <c r="M600" s="140"/>
      <c r="N600" s="140"/>
      <c r="W600" s="194"/>
      <c r="X600" s="194"/>
      <c r="Y600" s="194"/>
    </row>
    <row r="601">
      <c r="C601" s="11"/>
      <c r="J601" s="141"/>
      <c r="L601" s="140"/>
      <c r="M601" s="140"/>
      <c r="N601" s="140"/>
      <c r="W601" s="194"/>
      <c r="X601" s="194"/>
      <c r="Y601" s="194"/>
    </row>
    <row r="602">
      <c r="C602" s="11"/>
      <c r="J602" s="141"/>
      <c r="L602" s="140"/>
      <c r="M602" s="140"/>
      <c r="N602" s="140"/>
      <c r="W602" s="194"/>
      <c r="X602" s="194"/>
      <c r="Y602" s="194"/>
    </row>
    <row r="603">
      <c r="C603" s="11"/>
      <c r="J603" s="141"/>
      <c r="L603" s="140"/>
      <c r="M603" s="140"/>
      <c r="N603" s="140"/>
      <c r="W603" s="194"/>
      <c r="X603" s="194"/>
      <c r="Y603" s="194"/>
    </row>
    <row r="604">
      <c r="C604" s="11"/>
      <c r="J604" s="141"/>
      <c r="L604" s="140"/>
      <c r="M604" s="140"/>
      <c r="N604" s="140"/>
      <c r="W604" s="194"/>
      <c r="X604" s="194"/>
      <c r="Y604" s="194"/>
    </row>
    <row r="605">
      <c r="C605" s="11"/>
      <c r="J605" s="141"/>
      <c r="L605" s="140"/>
      <c r="M605" s="140"/>
      <c r="N605" s="140"/>
      <c r="W605" s="194"/>
      <c r="X605" s="194"/>
      <c r="Y605" s="194"/>
    </row>
    <row r="606">
      <c r="C606" s="11"/>
      <c r="J606" s="141"/>
      <c r="L606" s="140"/>
      <c r="M606" s="140"/>
      <c r="N606" s="140"/>
      <c r="W606" s="194"/>
      <c r="X606" s="194"/>
      <c r="Y606" s="194"/>
    </row>
    <row r="607">
      <c r="C607" s="11"/>
      <c r="J607" s="141"/>
      <c r="L607" s="140"/>
      <c r="M607" s="140"/>
      <c r="N607" s="140"/>
      <c r="W607" s="194"/>
      <c r="X607" s="194"/>
      <c r="Y607" s="194"/>
    </row>
    <row r="608">
      <c r="C608" s="11"/>
      <c r="J608" s="141"/>
      <c r="L608" s="140"/>
      <c r="M608" s="140"/>
      <c r="N608" s="140"/>
      <c r="W608" s="194"/>
      <c r="X608" s="194"/>
      <c r="Y608" s="194"/>
    </row>
    <row r="609">
      <c r="C609" s="11"/>
      <c r="J609" s="141"/>
      <c r="L609" s="140"/>
      <c r="M609" s="140"/>
      <c r="N609" s="140"/>
      <c r="W609" s="194"/>
      <c r="X609" s="194"/>
      <c r="Y609" s="194"/>
    </row>
    <row r="610">
      <c r="C610" s="11"/>
      <c r="J610" s="141"/>
      <c r="L610" s="140"/>
      <c r="M610" s="140"/>
      <c r="N610" s="140"/>
      <c r="W610" s="194"/>
      <c r="X610" s="194"/>
      <c r="Y610" s="194"/>
    </row>
    <row r="611">
      <c r="C611" s="11"/>
      <c r="J611" s="141"/>
      <c r="L611" s="140"/>
      <c r="M611" s="140"/>
      <c r="N611" s="140"/>
      <c r="W611" s="194"/>
      <c r="X611" s="194"/>
      <c r="Y611" s="194"/>
    </row>
    <row r="612">
      <c r="C612" s="11"/>
      <c r="J612" s="141"/>
      <c r="L612" s="140"/>
      <c r="M612" s="140"/>
      <c r="N612" s="140"/>
      <c r="W612" s="194"/>
      <c r="X612" s="194"/>
      <c r="Y612" s="194"/>
    </row>
    <row r="613">
      <c r="C613" s="11"/>
      <c r="J613" s="141"/>
      <c r="L613" s="140"/>
      <c r="M613" s="140"/>
      <c r="N613" s="140"/>
      <c r="W613" s="194"/>
      <c r="X613" s="194"/>
      <c r="Y613" s="194"/>
    </row>
    <row r="614">
      <c r="C614" s="11"/>
      <c r="J614" s="141"/>
      <c r="L614" s="140"/>
      <c r="M614" s="140"/>
      <c r="N614" s="140"/>
      <c r="W614" s="194"/>
      <c r="X614" s="194"/>
      <c r="Y614" s="194"/>
    </row>
    <row r="615">
      <c r="C615" s="11"/>
      <c r="J615" s="141"/>
      <c r="L615" s="140"/>
      <c r="M615" s="140"/>
      <c r="N615" s="140"/>
      <c r="W615" s="194"/>
      <c r="X615" s="194"/>
      <c r="Y615" s="194"/>
    </row>
    <row r="616">
      <c r="C616" s="11"/>
      <c r="J616" s="141"/>
      <c r="L616" s="140"/>
      <c r="M616" s="140"/>
      <c r="N616" s="140"/>
      <c r="W616" s="194"/>
      <c r="X616" s="194"/>
      <c r="Y616" s="194"/>
    </row>
    <row r="617">
      <c r="C617" s="11"/>
      <c r="J617" s="141"/>
      <c r="L617" s="140"/>
      <c r="M617" s="140"/>
      <c r="N617" s="140"/>
      <c r="W617" s="194"/>
      <c r="X617" s="194"/>
      <c r="Y617" s="194"/>
    </row>
    <row r="618">
      <c r="C618" s="11"/>
      <c r="J618" s="141"/>
      <c r="L618" s="140"/>
      <c r="M618" s="140"/>
      <c r="N618" s="140"/>
      <c r="W618" s="194"/>
      <c r="X618" s="194"/>
      <c r="Y618" s="194"/>
    </row>
    <row r="619">
      <c r="C619" s="11"/>
      <c r="J619" s="141"/>
      <c r="L619" s="140"/>
      <c r="M619" s="140"/>
      <c r="N619" s="140"/>
      <c r="W619" s="194"/>
      <c r="X619" s="194"/>
      <c r="Y619" s="194"/>
    </row>
    <row r="620">
      <c r="C620" s="11"/>
      <c r="J620" s="141"/>
      <c r="L620" s="140"/>
      <c r="M620" s="140"/>
      <c r="N620" s="140"/>
      <c r="W620" s="194"/>
      <c r="X620" s="194"/>
      <c r="Y620" s="194"/>
    </row>
    <row r="621">
      <c r="C621" s="11"/>
      <c r="J621" s="141"/>
      <c r="L621" s="140"/>
      <c r="M621" s="140"/>
      <c r="N621" s="140"/>
      <c r="W621" s="194"/>
      <c r="X621" s="194"/>
      <c r="Y621" s="194"/>
    </row>
    <row r="622">
      <c r="C622" s="11"/>
      <c r="J622" s="141"/>
      <c r="L622" s="140"/>
      <c r="M622" s="140"/>
      <c r="N622" s="140"/>
      <c r="W622" s="194"/>
      <c r="X622" s="194"/>
      <c r="Y622" s="194"/>
    </row>
    <row r="623">
      <c r="C623" s="11"/>
      <c r="J623" s="141"/>
      <c r="L623" s="140"/>
      <c r="M623" s="140"/>
      <c r="N623" s="140"/>
      <c r="W623" s="194"/>
      <c r="X623" s="194"/>
      <c r="Y623" s="194"/>
    </row>
    <row r="624">
      <c r="C624" s="11"/>
      <c r="J624" s="141"/>
      <c r="L624" s="140"/>
      <c r="M624" s="140"/>
      <c r="N624" s="140"/>
      <c r="W624" s="194"/>
      <c r="X624" s="194"/>
      <c r="Y624" s="194"/>
    </row>
    <row r="625">
      <c r="C625" s="11"/>
      <c r="J625" s="141"/>
      <c r="L625" s="140"/>
      <c r="M625" s="140"/>
      <c r="N625" s="140"/>
      <c r="W625" s="194"/>
      <c r="X625" s="194"/>
      <c r="Y625" s="194"/>
    </row>
    <row r="626">
      <c r="C626" s="11"/>
      <c r="J626" s="141"/>
      <c r="L626" s="140"/>
      <c r="M626" s="140"/>
      <c r="N626" s="140"/>
      <c r="W626" s="194"/>
      <c r="X626" s="194"/>
      <c r="Y626" s="194"/>
    </row>
    <row r="627">
      <c r="C627" s="11"/>
      <c r="J627" s="141"/>
      <c r="L627" s="140"/>
      <c r="M627" s="140"/>
      <c r="N627" s="140"/>
      <c r="W627" s="194"/>
      <c r="X627" s="194"/>
      <c r="Y627" s="194"/>
    </row>
    <row r="628">
      <c r="C628" s="11"/>
      <c r="J628" s="141"/>
      <c r="L628" s="140"/>
      <c r="M628" s="140"/>
      <c r="N628" s="140"/>
      <c r="W628" s="194"/>
      <c r="X628" s="194"/>
      <c r="Y628" s="194"/>
    </row>
    <row r="629">
      <c r="C629" s="11"/>
      <c r="J629" s="141"/>
      <c r="L629" s="140"/>
      <c r="M629" s="140"/>
      <c r="N629" s="140"/>
      <c r="W629" s="194"/>
      <c r="X629" s="194"/>
      <c r="Y629" s="194"/>
    </row>
    <row r="630">
      <c r="C630" s="11"/>
      <c r="J630" s="141"/>
      <c r="L630" s="140"/>
      <c r="M630" s="140"/>
      <c r="N630" s="140"/>
      <c r="W630" s="194"/>
      <c r="X630" s="194"/>
      <c r="Y630" s="194"/>
    </row>
    <row r="631">
      <c r="C631" s="11"/>
      <c r="J631" s="141"/>
      <c r="L631" s="140"/>
      <c r="M631" s="140"/>
      <c r="N631" s="140"/>
      <c r="W631" s="194"/>
      <c r="X631" s="194"/>
      <c r="Y631" s="194"/>
    </row>
    <row r="632">
      <c r="C632" s="11"/>
      <c r="J632" s="141"/>
      <c r="L632" s="140"/>
      <c r="M632" s="140"/>
      <c r="N632" s="140"/>
      <c r="W632" s="194"/>
      <c r="X632" s="194"/>
      <c r="Y632" s="194"/>
    </row>
    <row r="633">
      <c r="C633" s="11"/>
      <c r="J633" s="141"/>
      <c r="L633" s="140"/>
      <c r="M633" s="140"/>
      <c r="N633" s="140"/>
      <c r="W633" s="194"/>
      <c r="X633" s="194"/>
      <c r="Y633" s="194"/>
    </row>
    <row r="634">
      <c r="C634" s="11"/>
      <c r="J634" s="141"/>
      <c r="L634" s="140"/>
      <c r="M634" s="140"/>
      <c r="N634" s="140"/>
      <c r="W634" s="194"/>
      <c r="X634" s="194"/>
      <c r="Y634" s="194"/>
    </row>
    <row r="635">
      <c r="C635" s="11"/>
      <c r="J635" s="141"/>
      <c r="L635" s="140"/>
      <c r="M635" s="140"/>
      <c r="N635" s="140"/>
      <c r="W635" s="194"/>
      <c r="X635" s="194"/>
      <c r="Y635" s="194"/>
    </row>
    <row r="636">
      <c r="C636" s="11"/>
      <c r="J636" s="141"/>
      <c r="L636" s="140"/>
      <c r="M636" s="140"/>
      <c r="N636" s="140"/>
      <c r="W636" s="194"/>
      <c r="X636" s="194"/>
      <c r="Y636" s="194"/>
    </row>
    <row r="637">
      <c r="C637" s="11"/>
      <c r="J637" s="141"/>
      <c r="L637" s="140"/>
      <c r="M637" s="140"/>
      <c r="N637" s="140"/>
      <c r="W637" s="194"/>
      <c r="X637" s="194"/>
      <c r="Y637" s="194"/>
    </row>
    <row r="638">
      <c r="C638" s="11"/>
      <c r="J638" s="141"/>
      <c r="L638" s="140"/>
      <c r="M638" s="140"/>
      <c r="N638" s="140"/>
      <c r="W638" s="194"/>
      <c r="X638" s="194"/>
      <c r="Y638" s="194"/>
    </row>
    <row r="639">
      <c r="C639" s="11"/>
      <c r="J639" s="141"/>
      <c r="L639" s="140"/>
      <c r="M639" s="140"/>
      <c r="N639" s="140"/>
      <c r="W639" s="194"/>
      <c r="X639" s="194"/>
      <c r="Y639" s="194"/>
    </row>
    <row r="640">
      <c r="C640" s="11"/>
      <c r="J640" s="141"/>
      <c r="L640" s="140"/>
      <c r="M640" s="140"/>
      <c r="N640" s="140"/>
      <c r="W640" s="194"/>
      <c r="X640" s="194"/>
      <c r="Y640" s="194"/>
    </row>
    <row r="641">
      <c r="C641" s="11"/>
      <c r="J641" s="141"/>
      <c r="L641" s="140"/>
      <c r="M641" s="140"/>
      <c r="N641" s="140"/>
      <c r="W641" s="194"/>
      <c r="X641" s="194"/>
      <c r="Y641" s="194"/>
    </row>
    <row r="642">
      <c r="C642" s="11"/>
      <c r="J642" s="141"/>
      <c r="L642" s="140"/>
      <c r="M642" s="140"/>
      <c r="N642" s="140"/>
      <c r="W642" s="194"/>
      <c r="X642" s="194"/>
      <c r="Y642" s="194"/>
    </row>
    <row r="643">
      <c r="C643" s="11"/>
      <c r="J643" s="141"/>
      <c r="L643" s="140"/>
      <c r="M643" s="140"/>
      <c r="N643" s="140"/>
      <c r="W643" s="194"/>
      <c r="X643" s="194"/>
      <c r="Y643" s="194"/>
    </row>
    <row r="644">
      <c r="C644" s="11"/>
      <c r="J644" s="141"/>
      <c r="L644" s="140"/>
      <c r="M644" s="140"/>
      <c r="N644" s="140"/>
      <c r="W644" s="194"/>
      <c r="X644" s="194"/>
      <c r="Y644" s="194"/>
    </row>
    <row r="645">
      <c r="C645" s="11"/>
      <c r="J645" s="141"/>
      <c r="L645" s="140"/>
      <c r="M645" s="140"/>
      <c r="N645" s="140"/>
      <c r="W645" s="194"/>
      <c r="X645" s="194"/>
      <c r="Y645" s="194"/>
    </row>
    <row r="646">
      <c r="C646" s="11"/>
      <c r="J646" s="141"/>
      <c r="L646" s="140"/>
      <c r="M646" s="140"/>
      <c r="N646" s="140"/>
      <c r="W646" s="194"/>
      <c r="X646" s="194"/>
      <c r="Y646" s="194"/>
    </row>
    <row r="647">
      <c r="C647" s="11"/>
      <c r="J647" s="141"/>
      <c r="L647" s="140"/>
      <c r="M647" s="140"/>
      <c r="N647" s="140"/>
      <c r="W647" s="194"/>
      <c r="X647" s="194"/>
      <c r="Y647" s="194"/>
    </row>
    <row r="648">
      <c r="C648" s="11"/>
      <c r="J648" s="141"/>
      <c r="L648" s="140"/>
      <c r="M648" s="140"/>
      <c r="N648" s="140"/>
      <c r="W648" s="194"/>
      <c r="X648" s="194"/>
      <c r="Y648" s="194"/>
    </row>
    <row r="649">
      <c r="C649" s="11"/>
      <c r="J649" s="141"/>
      <c r="L649" s="140"/>
      <c r="M649" s="140"/>
      <c r="N649" s="140"/>
      <c r="W649" s="194"/>
      <c r="X649" s="194"/>
      <c r="Y649" s="194"/>
    </row>
    <row r="650">
      <c r="C650" s="11"/>
      <c r="J650" s="141"/>
      <c r="L650" s="140"/>
      <c r="M650" s="140"/>
      <c r="N650" s="140"/>
      <c r="W650" s="194"/>
      <c r="X650" s="194"/>
      <c r="Y650" s="194"/>
    </row>
    <row r="651">
      <c r="C651" s="11"/>
      <c r="J651" s="141"/>
      <c r="L651" s="140"/>
      <c r="M651" s="140"/>
      <c r="N651" s="140"/>
      <c r="W651" s="194"/>
      <c r="X651" s="194"/>
      <c r="Y651" s="194"/>
    </row>
    <row r="652">
      <c r="C652" s="11"/>
      <c r="J652" s="141"/>
      <c r="L652" s="140"/>
      <c r="M652" s="140"/>
      <c r="N652" s="140"/>
      <c r="W652" s="194"/>
      <c r="X652" s="194"/>
      <c r="Y652" s="194"/>
    </row>
    <row r="653">
      <c r="C653" s="11"/>
      <c r="J653" s="141"/>
      <c r="L653" s="140"/>
      <c r="M653" s="140"/>
      <c r="N653" s="140"/>
      <c r="W653" s="194"/>
      <c r="X653" s="194"/>
      <c r="Y653" s="194"/>
    </row>
    <row r="654">
      <c r="C654" s="11"/>
      <c r="J654" s="141"/>
      <c r="L654" s="140"/>
      <c r="M654" s="140"/>
      <c r="N654" s="140"/>
      <c r="W654" s="194"/>
      <c r="X654" s="194"/>
      <c r="Y654" s="194"/>
    </row>
    <row r="655">
      <c r="C655" s="11"/>
      <c r="J655" s="141"/>
      <c r="L655" s="140"/>
      <c r="M655" s="140"/>
      <c r="N655" s="140"/>
      <c r="W655" s="194"/>
      <c r="X655" s="194"/>
      <c r="Y655" s="194"/>
    </row>
    <row r="656">
      <c r="C656" s="11"/>
      <c r="J656" s="141"/>
      <c r="L656" s="140"/>
      <c r="M656" s="140"/>
      <c r="N656" s="140"/>
      <c r="W656" s="194"/>
      <c r="X656" s="194"/>
      <c r="Y656" s="194"/>
    </row>
    <row r="657">
      <c r="C657" s="11"/>
      <c r="J657" s="141"/>
      <c r="L657" s="140"/>
      <c r="M657" s="140"/>
      <c r="N657" s="140"/>
      <c r="W657" s="194"/>
      <c r="X657" s="194"/>
      <c r="Y657" s="194"/>
    </row>
    <row r="658">
      <c r="C658" s="11"/>
      <c r="J658" s="141"/>
      <c r="L658" s="140"/>
      <c r="M658" s="140"/>
      <c r="N658" s="140"/>
      <c r="W658" s="194"/>
      <c r="X658" s="194"/>
      <c r="Y658" s="194"/>
    </row>
    <row r="659">
      <c r="C659" s="11"/>
      <c r="J659" s="141"/>
      <c r="L659" s="140"/>
      <c r="M659" s="140"/>
      <c r="N659" s="140"/>
      <c r="W659" s="194"/>
      <c r="X659" s="194"/>
      <c r="Y659" s="194"/>
    </row>
    <row r="660">
      <c r="C660" s="11"/>
      <c r="J660" s="141"/>
      <c r="L660" s="140"/>
      <c r="M660" s="140"/>
      <c r="N660" s="140"/>
      <c r="W660" s="194"/>
      <c r="X660" s="194"/>
      <c r="Y660" s="194"/>
    </row>
    <row r="661">
      <c r="C661" s="11"/>
      <c r="J661" s="141"/>
      <c r="L661" s="140"/>
      <c r="M661" s="140"/>
      <c r="N661" s="140"/>
      <c r="W661" s="194"/>
      <c r="X661" s="194"/>
      <c r="Y661" s="194"/>
    </row>
    <row r="662">
      <c r="C662" s="11"/>
      <c r="J662" s="141"/>
      <c r="L662" s="140"/>
      <c r="M662" s="140"/>
      <c r="N662" s="140"/>
      <c r="W662" s="194"/>
      <c r="X662" s="194"/>
      <c r="Y662" s="194"/>
    </row>
    <row r="663">
      <c r="C663" s="11"/>
      <c r="J663" s="141"/>
      <c r="L663" s="140"/>
      <c r="M663" s="140"/>
      <c r="N663" s="140"/>
      <c r="W663" s="194"/>
      <c r="X663" s="194"/>
      <c r="Y663" s="194"/>
    </row>
    <row r="664">
      <c r="C664" s="11"/>
      <c r="J664" s="141"/>
      <c r="L664" s="140"/>
      <c r="M664" s="140"/>
      <c r="N664" s="140"/>
      <c r="W664" s="194"/>
      <c r="X664" s="194"/>
      <c r="Y664" s="194"/>
    </row>
    <row r="665">
      <c r="C665" s="11"/>
      <c r="J665" s="141"/>
      <c r="L665" s="140"/>
      <c r="M665" s="140"/>
      <c r="N665" s="140"/>
      <c r="W665" s="194"/>
      <c r="X665" s="194"/>
      <c r="Y665" s="194"/>
    </row>
    <row r="666">
      <c r="C666" s="11"/>
      <c r="J666" s="141"/>
      <c r="L666" s="140"/>
      <c r="M666" s="140"/>
      <c r="N666" s="140"/>
      <c r="W666" s="194"/>
      <c r="X666" s="194"/>
      <c r="Y666" s="194"/>
    </row>
    <row r="667">
      <c r="C667" s="11"/>
      <c r="J667" s="141"/>
      <c r="L667" s="140"/>
      <c r="M667" s="140"/>
      <c r="N667" s="140"/>
      <c r="W667" s="194"/>
      <c r="X667" s="194"/>
      <c r="Y667" s="194"/>
    </row>
    <row r="668">
      <c r="C668" s="11"/>
      <c r="J668" s="141"/>
      <c r="L668" s="140"/>
      <c r="M668" s="140"/>
      <c r="N668" s="140"/>
      <c r="W668" s="194"/>
      <c r="X668" s="194"/>
      <c r="Y668" s="194"/>
    </row>
    <row r="669">
      <c r="C669" s="11"/>
      <c r="J669" s="141"/>
      <c r="L669" s="140"/>
      <c r="M669" s="140"/>
      <c r="N669" s="140"/>
      <c r="W669" s="194"/>
      <c r="X669" s="194"/>
      <c r="Y669" s="194"/>
    </row>
    <row r="670">
      <c r="C670" s="11"/>
      <c r="J670" s="141"/>
      <c r="L670" s="140"/>
      <c r="M670" s="140"/>
      <c r="N670" s="140"/>
      <c r="W670" s="194"/>
      <c r="X670" s="194"/>
      <c r="Y670" s="194"/>
    </row>
    <row r="671">
      <c r="C671" s="11"/>
      <c r="J671" s="141"/>
      <c r="L671" s="140"/>
      <c r="M671" s="140"/>
      <c r="N671" s="140"/>
      <c r="W671" s="194"/>
      <c r="X671" s="194"/>
      <c r="Y671" s="194"/>
    </row>
    <row r="672">
      <c r="C672" s="11"/>
      <c r="J672" s="141"/>
      <c r="L672" s="140"/>
      <c r="M672" s="140"/>
      <c r="N672" s="140"/>
      <c r="W672" s="194"/>
      <c r="X672" s="194"/>
      <c r="Y672" s="194"/>
    </row>
    <row r="673">
      <c r="C673" s="11"/>
      <c r="J673" s="141"/>
      <c r="L673" s="140"/>
      <c r="M673" s="140"/>
      <c r="N673" s="140"/>
      <c r="W673" s="194"/>
      <c r="X673" s="194"/>
      <c r="Y673" s="194"/>
    </row>
    <row r="674">
      <c r="C674" s="11"/>
      <c r="J674" s="141"/>
      <c r="L674" s="140"/>
      <c r="M674" s="140"/>
      <c r="N674" s="140"/>
      <c r="W674" s="194"/>
      <c r="X674" s="194"/>
      <c r="Y674" s="194"/>
    </row>
    <row r="675">
      <c r="C675" s="11"/>
      <c r="J675" s="141"/>
      <c r="L675" s="140"/>
      <c r="M675" s="140"/>
      <c r="N675" s="140"/>
      <c r="W675" s="194"/>
      <c r="X675" s="194"/>
      <c r="Y675" s="194"/>
    </row>
    <row r="676">
      <c r="C676" s="11"/>
      <c r="J676" s="141"/>
      <c r="L676" s="140"/>
      <c r="M676" s="140"/>
      <c r="N676" s="140"/>
      <c r="W676" s="194"/>
      <c r="X676" s="194"/>
      <c r="Y676" s="194"/>
    </row>
    <row r="677">
      <c r="C677" s="11"/>
      <c r="J677" s="141"/>
      <c r="L677" s="140"/>
      <c r="M677" s="140"/>
      <c r="N677" s="140"/>
      <c r="W677" s="194"/>
      <c r="X677" s="194"/>
      <c r="Y677" s="194"/>
    </row>
    <row r="678">
      <c r="C678" s="11"/>
      <c r="J678" s="141"/>
      <c r="L678" s="140"/>
      <c r="M678" s="140"/>
      <c r="N678" s="140"/>
      <c r="W678" s="194"/>
      <c r="X678" s="194"/>
      <c r="Y678" s="194"/>
    </row>
    <row r="679">
      <c r="C679" s="11"/>
      <c r="J679" s="141"/>
      <c r="L679" s="140"/>
      <c r="M679" s="140"/>
      <c r="N679" s="140"/>
      <c r="W679" s="194"/>
      <c r="X679" s="194"/>
      <c r="Y679" s="194"/>
    </row>
    <row r="680">
      <c r="C680" s="11"/>
      <c r="J680" s="141"/>
      <c r="L680" s="140"/>
      <c r="M680" s="140"/>
      <c r="N680" s="140"/>
      <c r="W680" s="194"/>
      <c r="X680" s="194"/>
      <c r="Y680" s="194"/>
    </row>
    <row r="681">
      <c r="C681" s="11"/>
      <c r="J681" s="141"/>
      <c r="L681" s="140"/>
      <c r="M681" s="140"/>
      <c r="N681" s="140"/>
      <c r="W681" s="194"/>
      <c r="X681" s="194"/>
      <c r="Y681" s="194"/>
    </row>
    <row r="682">
      <c r="C682" s="11"/>
      <c r="J682" s="141"/>
      <c r="L682" s="140"/>
      <c r="M682" s="140"/>
      <c r="N682" s="140"/>
      <c r="W682" s="194"/>
      <c r="X682" s="194"/>
      <c r="Y682" s="194"/>
    </row>
    <row r="683">
      <c r="C683" s="11"/>
      <c r="J683" s="141"/>
      <c r="L683" s="140"/>
      <c r="M683" s="140"/>
      <c r="N683" s="140"/>
      <c r="W683" s="194"/>
      <c r="X683" s="194"/>
      <c r="Y683" s="194"/>
    </row>
    <row r="684">
      <c r="C684" s="11"/>
      <c r="J684" s="141"/>
      <c r="L684" s="140"/>
      <c r="M684" s="140"/>
      <c r="N684" s="140"/>
      <c r="W684" s="194"/>
      <c r="X684" s="194"/>
      <c r="Y684" s="194"/>
    </row>
    <row r="685">
      <c r="C685" s="11"/>
      <c r="J685" s="141"/>
      <c r="L685" s="140"/>
      <c r="M685" s="140"/>
      <c r="N685" s="140"/>
      <c r="W685" s="194"/>
      <c r="X685" s="194"/>
      <c r="Y685" s="194"/>
    </row>
    <row r="686">
      <c r="C686" s="11"/>
      <c r="J686" s="141"/>
      <c r="L686" s="140"/>
      <c r="M686" s="140"/>
      <c r="N686" s="140"/>
      <c r="W686" s="194"/>
      <c r="X686" s="194"/>
      <c r="Y686" s="194"/>
    </row>
    <row r="687">
      <c r="C687" s="11"/>
      <c r="J687" s="141"/>
      <c r="L687" s="140"/>
      <c r="M687" s="140"/>
      <c r="N687" s="140"/>
      <c r="W687" s="194"/>
      <c r="X687" s="194"/>
      <c r="Y687" s="194"/>
    </row>
    <row r="688">
      <c r="C688" s="11"/>
      <c r="J688" s="141"/>
      <c r="L688" s="140"/>
      <c r="M688" s="140"/>
      <c r="N688" s="140"/>
      <c r="W688" s="194"/>
      <c r="X688" s="194"/>
      <c r="Y688" s="194"/>
    </row>
    <row r="689">
      <c r="C689" s="11"/>
      <c r="J689" s="141"/>
      <c r="L689" s="140"/>
      <c r="M689" s="140"/>
      <c r="N689" s="140"/>
      <c r="W689" s="194"/>
      <c r="X689" s="194"/>
      <c r="Y689" s="194"/>
    </row>
    <row r="690">
      <c r="C690" s="11"/>
      <c r="J690" s="141"/>
      <c r="L690" s="140"/>
      <c r="M690" s="140"/>
      <c r="N690" s="140"/>
      <c r="W690" s="194"/>
      <c r="X690" s="194"/>
      <c r="Y690" s="194"/>
    </row>
    <row r="691">
      <c r="C691" s="11"/>
      <c r="J691" s="141"/>
      <c r="L691" s="140"/>
      <c r="M691" s="140"/>
      <c r="N691" s="140"/>
      <c r="W691" s="194"/>
      <c r="X691" s="194"/>
      <c r="Y691" s="194"/>
    </row>
    <row r="692">
      <c r="C692" s="11"/>
      <c r="J692" s="141"/>
      <c r="L692" s="140"/>
      <c r="M692" s="140"/>
      <c r="N692" s="140"/>
      <c r="W692" s="194"/>
      <c r="X692" s="194"/>
      <c r="Y692" s="194"/>
    </row>
    <row r="693">
      <c r="C693" s="11"/>
      <c r="J693" s="141"/>
      <c r="L693" s="140"/>
      <c r="M693" s="140"/>
      <c r="N693" s="140"/>
      <c r="W693" s="194"/>
      <c r="X693" s="194"/>
      <c r="Y693" s="194"/>
    </row>
    <row r="694">
      <c r="C694" s="11"/>
      <c r="J694" s="141"/>
      <c r="L694" s="140"/>
      <c r="M694" s="140"/>
      <c r="N694" s="140"/>
      <c r="W694" s="194"/>
      <c r="X694" s="194"/>
      <c r="Y694" s="194"/>
    </row>
    <row r="695">
      <c r="C695" s="11"/>
      <c r="J695" s="141"/>
      <c r="L695" s="140"/>
      <c r="M695" s="140"/>
      <c r="N695" s="140"/>
      <c r="W695" s="194"/>
      <c r="X695" s="194"/>
      <c r="Y695" s="194"/>
    </row>
    <row r="696">
      <c r="C696" s="11"/>
      <c r="J696" s="141"/>
      <c r="L696" s="140"/>
      <c r="M696" s="140"/>
      <c r="N696" s="140"/>
      <c r="W696" s="194"/>
      <c r="X696" s="194"/>
      <c r="Y696" s="194"/>
    </row>
    <row r="697">
      <c r="C697" s="11"/>
      <c r="J697" s="141"/>
      <c r="L697" s="140"/>
      <c r="M697" s="140"/>
      <c r="N697" s="140"/>
      <c r="W697" s="194"/>
      <c r="X697" s="194"/>
      <c r="Y697" s="194"/>
    </row>
    <row r="698">
      <c r="C698" s="11"/>
      <c r="J698" s="141"/>
      <c r="L698" s="140"/>
      <c r="M698" s="140"/>
      <c r="N698" s="140"/>
      <c r="W698" s="194"/>
      <c r="X698" s="194"/>
      <c r="Y698" s="194"/>
    </row>
    <row r="699">
      <c r="C699" s="11"/>
      <c r="J699" s="141"/>
      <c r="L699" s="140"/>
      <c r="M699" s="140"/>
      <c r="N699" s="140"/>
      <c r="W699" s="194"/>
      <c r="X699" s="194"/>
      <c r="Y699" s="194"/>
    </row>
    <row r="700">
      <c r="C700" s="11"/>
      <c r="J700" s="141"/>
      <c r="L700" s="140"/>
      <c r="M700" s="140"/>
      <c r="N700" s="140"/>
      <c r="W700" s="194"/>
      <c r="X700" s="194"/>
      <c r="Y700" s="194"/>
    </row>
    <row r="701">
      <c r="C701" s="11"/>
      <c r="J701" s="141"/>
      <c r="L701" s="140"/>
      <c r="M701" s="140"/>
      <c r="N701" s="140"/>
      <c r="W701" s="194"/>
      <c r="X701" s="194"/>
      <c r="Y701" s="194"/>
    </row>
    <row r="702">
      <c r="C702" s="11"/>
      <c r="J702" s="141"/>
      <c r="L702" s="140"/>
      <c r="M702" s="140"/>
      <c r="N702" s="140"/>
      <c r="W702" s="194"/>
      <c r="X702" s="194"/>
      <c r="Y702" s="194"/>
    </row>
    <row r="703">
      <c r="C703" s="11"/>
      <c r="J703" s="141"/>
      <c r="L703" s="140"/>
      <c r="M703" s="140"/>
      <c r="N703" s="140"/>
      <c r="W703" s="194"/>
      <c r="X703" s="194"/>
      <c r="Y703" s="194"/>
    </row>
    <row r="704">
      <c r="C704" s="11"/>
      <c r="J704" s="141"/>
      <c r="L704" s="140"/>
      <c r="M704" s="140"/>
      <c r="N704" s="140"/>
      <c r="W704" s="194"/>
      <c r="X704" s="194"/>
      <c r="Y704" s="194"/>
    </row>
    <row r="705">
      <c r="C705" s="11"/>
      <c r="J705" s="141"/>
      <c r="L705" s="140"/>
      <c r="M705" s="140"/>
      <c r="N705" s="140"/>
      <c r="W705" s="194"/>
      <c r="X705" s="194"/>
      <c r="Y705" s="194"/>
    </row>
    <row r="706">
      <c r="C706" s="11"/>
      <c r="J706" s="141"/>
      <c r="L706" s="140"/>
      <c r="M706" s="140"/>
      <c r="N706" s="140"/>
      <c r="W706" s="194"/>
      <c r="X706" s="194"/>
      <c r="Y706" s="194"/>
    </row>
    <row r="707">
      <c r="C707" s="11"/>
      <c r="J707" s="141"/>
      <c r="L707" s="140"/>
      <c r="M707" s="140"/>
      <c r="N707" s="140"/>
      <c r="W707" s="194"/>
      <c r="X707" s="194"/>
      <c r="Y707" s="194"/>
    </row>
    <row r="708">
      <c r="C708" s="11"/>
      <c r="J708" s="141"/>
      <c r="L708" s="140"/>
      <c r="M708" s="140"/>
      <c r="N708" s="140"/>
      <c r="W708" s="194"/>
      <c r="X708" s="194"/>
      <c r="Y708" s="194"/>
    </row>
    <row r="709">
      <c r="C709" s="11"/>
      <c r="J709" s="141"/>
      <c r="L709" s="140"/>
      <c r="M709" s="140"/>
      <c r="N709" s="140"/>
      <c r="W709" s="194"/>
      <c r="X709" s="194"/>
      <c r="Y709" s="194"/>
    </row>
    <row r="710">
      <c r="C710" s="11"/>
      <c r="J710" s="141"/>
      <c r="L710" s="140"/>
      <c r="M710" s="140"/>
      <c r="N710" s="140"/>
      <c r="W710" s="194"/>
      <c r="X710" s="194"/>
      <c r="Y710" s="194"/>
    </row>
    <row r="711">
      <c r="C711" s="11"/>
      <c r="J711" s="141"/>
      <c r="L711" s="140"/>
      <c r="M711" s="140"/>
      <c r="N711" s="140"/>
      <c r="W711" s="194"/>
      <c r="X711" s="194"/>
      <c r="Y711" s="194"/>
    </row>
    <row r="712">
      <c r="C712" s="11"/>
      <c r="J712" s="141"/>
      <c r="L712" s="140"/>
      <c r="M712" s="140"/>
      <c r="N712" s="140"/>
      <c r="W712" s="194"/>
      <c r="X712" s="194"/>
      <c r="Y712" s="194"/>
    </row>
    <row r="713">
      <c r="C713" s="11"/>
      <c r="J713" s="141"/>
      <c r="L713" s="140"/>
      <c r="M713" s="140"/>
      <c r="N713" s="140"/>
      <c r="W713" s="194"/>
      <c r="X713" s="194"/>
      <c r="Y713" s="194"/>
    </row>
    <row r="714">
      <c r="C714" s="11"/>
      <c r="J714" s="141"/>
      <c r="L714" s="140"/>
      <c r="M714" s="140"/>
      <c r="N714" s="140"/>
      <c r="W714" s="194"/>
      <c r="X714" s="194"/>
      <c r="Y714" s="194"/>
    </row>
    <row r="715">
      <c r="C715" s="11"/>
      <c r="J715" s="141"/>
      <c r="L715" s="140"/>
      <c r="M715" s="140"/>
      <c r="N715" s="140"/>
      <c r="W715" s="194"/>
      <c r="X715" s="194"/>
      <c r="Y715" s="194"/>
    </row>
    <row r="716">
      <c r="C716" s="11"/>
      <c r="J716" s="141"/>
      <c r="L716" s="140"/>
      <c r="M716" s="140"/>
      <c r="N716" s="140"/>
      <c r="W716" s="194"/>
      <c r="X716" s="194"/>
      <c r="Y716" s="194"/>
    </row>
    <row r="717">
      <c r="C717" s="11"/>
      <c r="J717" s="141"/>
      <c r="L717" s="140"/>
      <c r="M717" s="140"/>
      <c r="N717" s="140"/>
      <c r="W717" s="194"/>
      <c r="X717" s="194"/>
      <c r="Y717" s="194"/>
    </row>
    <row r="718">
      <c r="C718" s="11"/>
      <c r="J718" s="141"/>
      <c r="L718" s="140"/>
      <c r="M718" s="140"/>
      <c r="N718" s="140"/>
      <c r="W718" s="194"/>
      <c r="X718" s="194"/>
      <c r="Y718" s="194"/>
    </row>
    <row r="719">
      <c r="C719" s="11"/>
      <c r="J719" s="141"/>
      <c r="L719" s="140"/>
      <c r="M719" s="140"/>
      <c r="N719" s="140"/>
      <c r="W719" s="194"/>
      <c r="X719" s="194"/>
      <c r="Y719" s="194"/>
    </row>
    <row r="720">
      <c r="C720" s="11"/>
      <c r="J720" s="141"/>
      <c r="L720" s="140"/>
      <c r="M720" s="140"/>
      <c r="N720" s="140"/>
      <c r="W720" s="194"/>
      <c r="X720" s="194"/>
      <c r="Y720" s="194"/>
    </row>
    <row r="721">
      <c r="C721" s="11"/>
      <c r="J721" s="141"/>
      <c r="L721" s="140"/>
      <c r="M721" s="140"/>
      <c r="N721" s="140"/>
      <c r="W721" s="194"/>
      <c r="X721" s="194"/>
      <c r="Y721" s="194"/>
    </row>
    <row r="722">
      <c r="C722" s="11"/>
      <c r="J722" s="141"/>
      <c r="L722" s="140"/>
      <c r="M722" s="140"/>
      <c r="N722" s="140"/>
      <c r="W722" s="194"/>
      <c r="X722" s="194"/>
      <c r="Y722" s="194"/>
    </row>
    <row r="723">
      <c r="C723" s="11"/>
      <c r="J723" s="141"/>
      <c r="L723" s="140"/>
      <c r="M723" s="140"/>
      <c r="N723" s="140"/>
      <c r="W723" s="194"/>
      <c r="X723" s="194"/>
      <c r="Y723" s="194"/>
    </row>
    <row r="724">
      <c r="C724" s="11"/>
      <c r="J724" s="141"/>
      <c r="L724" s="140"/>
      <c r="M724" s="140"/>
      <c r="N724" s="140"/>
      <c r="W724" s="194"/>
      <c r="X724" s="194"/>
      <c r="Y724" s="194"/>
    </row>
    <row r="725">
      <c r="C725" s="11"/>
      <c r="J725" s="141"/>
      <c r="L725" s="140"/>
      <c r="M725" s="140"/>
      <c r="N725" s="140"/>
      <c r="W725" s="194"/>
      <c r="X725" s="194"/>
      <c r="Y725" s="194"/>
    </row>
    <row r="726">
      <c r="C726" s="11"/>
      <c r="J726" s="141"/>
      <c r="L726" s="140"/>
      <c r="M726" s="140"/>
      <c r="N726" s="140"/>
      <c r="W726" s="194"/>
      <c r="X726" s="194"/>
      <c r="Y726" s="194"/>
    </row>
    <row r="727">
      <c r="C727" s="11"/>
      <c r="J727" s="141"/>
      <c r="L727" s="140"/>
      <c r="M727" s="140"/>
      <c r="N727" s="140"/>
      <c r="W727" s="194"/>
      <c r="X727" s="194"/>
      <c r="Y727" s="194"/>
    </row>
    <row r="728">
      <c r="C728" s="11"/>
      <c r="J728" s="141"/>
      <c r="L728" s="140"/>
      <c r="M728" s="140"/>
      <c r="N728" s="140"/>
      <c r="W728" s="194"/>
      <c r="X728" s="194"/>
      <c r="Y728" s="194"/>
    </row>
    <row r="729">
      <c r="C729" s="11"/>
      <c r="J729" s="141"/>
      <c r="L729" s="140"/>
      <c r="M729" s="140"/>
      <c r="N729" s="140"/>
      <c r="W729" s="194"/>
      <c r="X729" s="194"/>
      <c r="Y729" s="194"/>
    </row>
    <row r="730">
      <c r="C730" s="11"/>
      <c r="J730" s="141"/>
      <c r="L730" s="140"/>
      <c r="M730" s="140"/>
      <c r="N730" s="140"/>
      <c r="W730" s="194"/>
      <c r="X730" s="194"/>
      <c r="Y730" s="194"/>
    </row>
    <row r="731">
      <c r="C731" s="11"/>
      <c r="J731" s="141"/>
      <c r="L731" s="140"/>
      <c r="M731" s="140"/>
      <c r="N731" s="140"/>
      <c r="W731" s="194"/>
      <c r="X731" s="194"/>
      <c r="Y731" s="194"/>
    </row>
    <row r="732">
      <c r="C732" s="11"/>
      <c r="J732" s="141"/>
      <c r="L732" s="140"/>
      <c r="M732" s="140"/>
      <c r="N732" s="140"/>
      <c r="W732" s="194"/>
      <c r="X732" s="194"/>
      <c r="Y732" s="194"/>
    </row>
    <row r="733">
      <c r="C733" s="11"/>
      <c r="J733" s="141"/>
      <c r="L733" s="140"/>
      <c r="M733" s="140"/>
      <c r="N733" s="140"/>
      <c r="W733" s="194"/>
      <c r="X733" s="194"/>
      <c r="Y733" s="194"/>
    </row>
    <row r="734">
      <c r="C734" s="11"/>
      <c r="J734" s="141"/>
      <c r="L734" s="140"/>
      <c r="M734" s="140"/>
      <c r="N734" s="140"/>
      <c r="W734" s="194"/>
      <c r="X734" s="194"/>
      <c r="Y734" s="194"/>
    </row>
    <row r="735">
      <c r="C735" s="11"/>
      <c r="J735" s="141"/>
      <c r="L735" s="140"/>
      <c r="M735" s="140"/>
      <c r="N735" s="140"/>
      <c r="W735" s="194"/>
      <c r="X735" s="194"/>
      <c r="Y735" s="194"/>
    </row>
    <row r="736">
      <c r="C736" s="11"/>
      <c r="J736" s="141"/>
      <c r="L736" s="140"/>
      <c r="M736" s="140"/>
      <c r="N736" s="140"/>
      <c r="W736" s="194"/>
      <c r="X736" s="194"/>
      <c r="Y736" s="194"/>
    </row>
    <row r="737">
      <c r="C737" s="11"/>
      <c r="J737" s="141"/>
      <c r="L737" s="140"/>
      <c r="M737" s="140"/>
      <c r="N737" s="140"/>
      <c r="W737" s="194"/>
      <c r="X737" s="194"/>
      <c r="Y737" s="194"/>
    </row>
    <row r="738">
      <c r="C738" s="11"/>
      <c r="J738" s="141"/>
      <c r="L738" s="140"/>
      <c r="M738" s="140"/>
      <c r="N738" s="140"/>
      <c r="W738" s="194"/>
      <c r="X738" s="194"/>
      <c r="Y738" s="194"/>
    </row>
    <row r="739">
      <c r="C739" s="11"/>
      <c r="J739" s="141"/>
      <c r="L739" s="140"/>
      <c r="M739" s="140"/>
      <c r="N739" s="140"/>
      <c r="W739" s="194"/>
      <c r="X739" s="194"/>
      <c r="Y739" s="194"/>
    </row>
    <row r="740">
      <c r="C740" s="11"/>
      <c r="J740" s="141"/>
      <c r="L740" s="140"/>
      <c r="M740" s="140"/>
      <c r="N740" s="140"/>
      <c r="W740" s="194"/>
      <c r="X740" s="194"/>
      <c r="Y740" s="194"/>
    </row>
    <row r="741">
      <c r="C741" s="11"/>
      <c r="J741" s="141"/>
      <c r="L741" s="140"/>
      <c r="M741" s="140"/>
      <c r="N741" s="140"/>
      <c r="W741" s="194"/>
      <c r="X741" s="194"/>
      <c r="Y741" s="194"/>
    </row>
    <row r="742">
      <c r="C742" s="11"/>
      <c r="J742" s="141"/>
      <c r="L742" s="140"/>
      <c r="M742" s="140"/>
      <c r="N742" s="140"/>
      <c r="W742" s="194"/>
      <c r="X742" s="194"/>
      <c r="Y742" s="194"/>
    </row>
    <row r="743">
      <c r="C743" s="11"/>
      <c r="J743" s="141"/>
      <c r="L743" s="140"/>
      <c r="M743" s="140"/>
      <c r="N743" s="140"/>
      <c r="W743" s="194"/>
      <c r="X743" s="194"/>
      <c r="Y743" s="194"/>
    </row>
    <row r="744">
      <c r="C744" s="11"/>
      <c r="J744" s="141"/>
      <c r="L744" s="140"/>
      <c r="M744" s="140"/>
      <c r="N744" s="140"/>
      <c r="W744" s="194"/>
      <c r="X744" s="194"/>
      <c r="Y744" s="194"/>
    </row>
    <row r="745">
      <c r="C745" s="11"/>
      <c r="J745" s="141"/>
      <c r="L745" s="140"/>
      <c r="M745" s="140"/>
      <c r="N745" s="140"/>
      <c r="W745" s="194"/>
      <c r="X745" s="194"/>
      <c r="Y745" s="194"/>
    </row>
    <row r="746">
      <c r="C746" s="11"/>
      <c r="J746" s="141"/>
      <c r="L746" s="140"/>
      <c r="M746" s="140"/>
      <c r="N746" s="140"/>
      <c r="W746" s="194"/>
      <c r="X746" s="194"/>
      <c r="Y746" s="194"/>
    </row>
    <row r="747">
      <c r="C747" s="11"/>
      <c r="J747" s="141"/>
      <c r="L747" s="140"/>
      <c r="M747" s="140"/>
      <c r="N747" s="140"/>
      <c r="W747" s="194"/>
      <c r="X747" s="194"/>
      <c r="Y747" s="194"/>
    </row>
    <row r="748">
      <c r="C748" s="11"/>
      <c r="J748" s="141"/>
      <c r="L748" s="140"/>
      <c r="M748" s="140"/>
      <c r="N748" s="140"/>
      <c r="W748" s="194"/>
      <c r="X748" s="194"/>
      <c r="Y748" s="194"/>
    </row>
    <row r="749">
      <c r="C749" s="11"/>
      <c r="J749" s="141"/>
      <c r="L749" s="140"/>
      <c r="M749" s="140"/>
      <c r="N749" s="140"/>
      <c r="W749" s="194"/>
      <c r="X749" s="194"/>
      <c r="Y749" s="194"/>
    </row>
    <row r="750">
      <c r="C750" s="11"/>
      <c r="J750" s="141"/>
      <c r="L750" s="140"/>
      <c r="M750" s="140"/>
      <c r="N750" s="140"/>
      <c r="W750" s="194"/>
      <c r="X750" s="194"/>
      <c r="Y750" s="194"/>
    </row>
    <row r="751">
      <c r="C751" s="11"/>
      <c r="J751" s="141"/>
      <c r="L751" s="140"/>
      <c r="M751" s="140"/>
      <c r="N751" s="140"/>
      <c r="W751" s="194"/>
      <c r="X751" s="194"/>
      <c r="Y751" s="194"/>
    </row>
    <row r="752">
      <c r="C752" s="11"/>
      <c r="J752" s="141"/>
      <c r="L752" s="140"/>
      <c r="M752" s="140"/>
      <c r="N752" s="140"/>
      <c r="W752" s="194"/>
      <c r="X752" s="194"/>
      <c r="Y752" s="194"/>
    </row>
    <row r="753">
      <c r="C753" s="11"/>
      <c r="J753" s="141"/>
      <c r="L753" s="140"/>
      <c r="M753" s="140"/>
      <c r="N753" s="140"/>
      <c r="W753" s="194"/>
      <c r="X753" s="194"/>
      <c r="Y753" s="194"/>
    </row>
    <row r="754">
      <c r="C754" s="11"/>
      <c r="J754" s="141"/>
      <c r="L754" s="140"/>
      <c r="M754" s="140"/>
      <c r="N754" s="140"/>
      <c r="W754" s="194"/>
      <c r="X754" s="194"/>
      <c r="Y754" s="194"/>
    </row>
    <row r="755">
      <c r="C755" s="11"/>
      <c r="J755" s="141"/>
      <c r="L755" s="140"/>
      <c r="M755" s="140"/>
      <c r="N755" s="140"/>
      <c r="W755" s="194"/>
      <c r="X755" s="194"/>
      <c r="Y755" s="194"/>
    </row>
    <row r="756">
      <c r="C756" s="11"/>
      <c r="J756" s="141"/>
      <c r="L756" s="140"/>
      <c r="M756" s="140"/>
      <c r="N756" s="140"/>
      <c r="W756" s="194"/>
      <c r="X756" s="194"/>
      <c r="Y756" s="194"/>
    </row>
    <row r="757">
      <c r="C757" s="11"/>
      <c r="J757" s="141"/>
      <c r="L757" s="140"/>
      <c r="M757" s="140"/>
      <c r="N757" s="140"/>
      <c r="W757" s="194"/>
      <c r="X757" s="194"/>
      <c r="Y757" s="194"/>
    </row>
    <row r="758">
      <c r="C758" s="11"/>
      <c r="J758" s="141"/>
      <c r="L758" s="140"/>
      <c r="M758" s="140"/>
      <c r="N758" s="140"/>
      <c r="W758" s="194"/>
      <c r="X758" s="194"/>
      <c r="Y758" s="194"/>
    </row>
    <row r="759">
      <c r="C759" s="11"/>
      <c r="J759" s="141"/>
      <c r="L759" s="140"/>
      <c r="M759" s="140"/>
      <c r="N759" s="140"/>
      <c r="W759" s="194"/>
      <c r="X759" s="194"/>
      <c r="Y759" s="194"/>
    </row>
    <row r="760">
      <c r="C760" s="11"/>
      <c r="J760" s="141"/>
      <c r="L760" s="140"/>
      <c r="M760" s="140"/>
      <c r="N760" s="140"/>
      <c r="W760" s="194"/>
      <c r="X760" s="194"/>
      <c r="Y760" s="194"/>
    </row>
    <row r="761">
      <c r="C761" s="11"/>
      <c r="J761" s="141"/>
      <c r="L761" s="140"/>
      <c r="M761" s="140"/>
      <c r="N761" s="140"/>
      <c r="W761" s="194"/>
      <c r="X761" s="194"/>
      <c r="Y761" s="194"/>
    </row>
    <row r="762">
      <c r="C762" s="11"/>
      <c r="J762" s="141"/>
      <c r="L762" s="140"/>
      <c r="M762" s="140"/>
      <c r="N762" s="140"/>
      <c r="W762" s="194"/>
      <c r="X762" s="194"/>
      <c r="Y762" s="194"/>
    </row>
    <row r="763">
      <c r="C763" s="11"/>
      <c r="J763" s="141"/>
      <c r="L763" s="140"/>
      <c r="M763" s="140"/>
      <c r="N763" s="140"/>
      <c r="W763" s="194"/>
      <c r="X763" s="194"/>
      <c r="Y763" s="194"/>
    </row>
    <row r="764">
      <c r="C764" s="11"/>
      <c r="J764" s="141"/>
      <c r="L764" s="140"/>
      <c r="M764" s="140"/>
      <c r="N764" s="140"/>
      <c r="W764" s="194"/>
      <c r="X764" s="194"/>
      <c r="Y764" s="194"/>
    </row>
    <row r="765">
      <c r="C765" s="11"/>
      <c r="J765" s="141"/>
      <c r="L765" s="140"/>
      <c r="M765" s="140"/>
      <c r="N765" s="140"/>
      <c r="W765" s="194"/>
      <c r="X765" s="194"/>
      <c r="Y765" s="194"/>
    </row>
    <row r="766">
      <c r="C766" s="11"/>
      <c r="J766" s="141"/>
      <c r="L766" s="140"/>
      <c r="M766" s="140"/>
      <c r="N766" s="140"/>
      <c r="W766" s="194"/>
      <c r="X766" s="194"/>
      <c r="Y766" s="194"/>
    </row>
    <row r="767">
      <c r="C767" s="11"/>
      <c r="J767" s="141"/>
      <c r="L767" s="140"/>
      <c r="M767" s="140"/>
      <c r="N767" s="140"/>
      <c r="W767" s="194"/>
      <c r="X767" s="194"/>
      <c r="Y767" s="194"/>
    </row>
    <row r="768">
      <c r="C768" s="11"/>
      <c r="J768" s="141"/>
      <c r="L768" s="140"/>
      <c r="M768" s="140"/>
      <c r="N768" s="140"/>
      <c r="W768" s="194"/>
      <c r="X768" s="194"/>
      <c r="Y768" s="194"/>
    </row>
    <row r="769">
      <c r="C769" s="11"/>
      <c r="J769" s="141"/>
      <c r="L769" s="140"/>
      <c r="M769" s="140"/>
      <c r="N769" s="140"/>
      <c r="W769" s="194"/>
      <c r="X769" s="194"/>
      <c r="Y769" s="194"/>
    </row>
    <row r="770">
      <c r="C770" s="11"/>
      <c r="J770" s="141"/>
      <c r="L770" s="140"/>
      <c r="M770" s="140"/>
      <c r="N770" s="140"/>
      <c r="W770" s="194"/>
      <c r="X770" s="194"/>
      <c r="Y770" s="194"/>
    </row>
    <row r="771">
      <c r="C771" s="11"/>
      <c r="J771" s="141"/>
      <c r="L771" s="140"/>
      <c r="M771" s="140"/>
      <c r="N771" s="140"/>
      <c r="W771" s="194"/>
      <c r="X771" s="194"/>
      <c r="Y771" s="194"/>
    </row>
    <row r="772">
      <c r="C772" s="11"/>
      <c r="J772" s="141"/>
      <c r="L772" s="140"/>
      <c r="M772" s="140"/>
      <c r="N772" s="140"/>
      <c r="W772" s="194"/>
      <c r="X772" s="194"/>
      <c r="Y772" s="194"/>
    </row>
    <row r="773">
      <c r="C773" s="11"/>
      <c r="J773" s="141"/>
      <c r="L773" s="140"/>
      <c r="M773" s="140"/>
      <c r="N773" s="140"/>
      <c r="W773" s="194"/>
      <c r="X773" s="194"/>
      <c r="Y773" s="194"/>
    </row>
    <row r="774">
      <c r="C774" s="11"/>
      <c r="J774" s="141"/>
      <c r="L774" s="140"/>
      <c r="M774" s="140"/>
      <c r="N774" s="140"/>
      <c r="W774" s="194"/>
      <c r="X774" s="194"/>
      <c r="Y774" s="194"/>
    </row>
    <row r="775">
      <c r="C775" s="11"/>
      <c r="J775" s="141"/>
      <c r="L775" s="140"/>
      <c r="M775" s="140"/>
      <c r="N775" s="140"/>
      <c r="W775" s="194"/>
      <c r="X775" s="194"/>
      <c r="Y775" s="194"/>
    </row>
    <row r="776">
      <c r="C776" s="11"/>
      <c r="J776" s="141"/>
      <c r="L776" s="140"/>
      <c r="M776" s="140"/>
      <c r="N776" s="140"/>
      <c r="W776" s="194"/>
      <c r="X776" s="194"/>
      <c r="Y776" s="194"/>
    </row>
    <row r="777">
      <c r="C777" s="11"/>
      <c r="J777" s="141"/>
      <c r="L777" s="140"/>
      <c r="M777" s="140"/>
      <c r="N777" s="140"/>
      <c r="W777" s="194"/>
      <c r="X777" s="194"/>
      <c r="Y777" s="194"/>
    </row>
    <row r="778">
      <c r="C778" s="11"/>
      <c r="J778" s="141"/>
      <c r="L778" s="140"/>
      <c r="M778" s="140"/>
      <c r="N778" s="140"/>
      <c r="W778" s="194"/>
      <c r="X778" s="194"/>
      <c r="Y778" s="194"/>
    </row>
    <row r="779">
      <c r="C779" s="11"/>
      <c r="J779" s="141"/>
      <c r="L779" s="140"/>
      <c r="M779" s="140"/>
      <c r="N779" s="140"/>
      <c r="W779" s="194"/>
      <c r="X779" s="194"/>
      <c r="Y779" s="194"/>
    </row>
    <row r="780">
      <c r="C780" s="11"/>
      <c r="J780" s="141"/>
      <c r="L780" s="140"/>
      <c r="M780" s="140"/>
      <c r="N780" s="140"/>
      <c r="W780" s="194"/>
      <c r="X780" s="194"/>
      <c r="Y780" s="194"/>
    </row>
    <row r="781">
      <c r="C781" s="11"/>
      <c r="J781" s="141"/>
      <c r="L781" s="140"/>
      <c r="M781" s="140"/>
      <c r="N781" s="140"/>
      <c r="W781" s="194"/>
      <c r="X781" s="194"/>
      <c r="Y781" s="194"/>
    </row>
    <row r="782">
      <c r="C782" s="11"/>
      <c r="J782" s="141"/>
      <c r="L782" s="140"/>
      <c r="M782" s="140"/>
      <c r="N782" s="140"/>
      <c r="W782" s="194"/>
      <c r="X782" s="194"/>
      <c r="Y782" s="194"/>
    </row>
    <row r="783">
      <c r="C783" s="11"/>
      <c r="J783" s="141"/>
      <c r="L783" s="140"/>
      <c r="M783" s="140"/>
      <c r="N783" s="140"/>
      <c r="W783" s="194"/>
      <c r="X783" s="194"/>
      <c r="Y783" s="194"/>
    </row>
    <row r="784">
      <c r="C784" s="11"/>
      <c r="J784" s="141"/>
      <c r="L784" s="140"/>
      <c r="M784" s="140"/>
      <c r="N784" s="140"/>
      <c r="W784" s="194"/>
      <c r="X784" s="194"/>
      <c r="Y784" s="194"/>
    </row>
    <row r="785">
      <c r="C785" s="11"/>
      <c r="J785" s="141"/>
      <c r="L785" s="140"/>
      <c r="M785" s="140"/>
      <c r="N785" s="140"/>
      <c r="W785" s="194"/>
      <c r="X785" s="194"/>
      <c r="Y785" s="194"/>
    </row>
    <row r="786">
      <c r="C786" s="11"/>
      <c r="J786" s="141"/>
      <c r="L786" s="140"/>
      <c r="M786" s="140"/>
      <c r="N786" s="140"/>
      <c r="W786" s="194"/>
      <c r="X786" s="194"/>
      <c r="Y786" s="194"/>
    </row>
    <row r="787">
      <c r="C787" s="11"/>
      <c r="J787" s="141"/>
      <c r="L787" s="140"/>
      <c r="M787" s="140"/>
      <c r="N787" s="140"/>
      <c r="W787" s="194"/>
      <c r="X787" s="194"/>
      <c r="Y787" s="194"/>
    </row>
    <row r="788">
      <c r="C788" s="11"/>
      <c r="J788" s="141"/>
      <c r="L788" s="140"/>
      <c r="M788" s="140"/>
      <c r="N788" s="140"/>
      <c r="W788" s="194"/>
      <c r="X788" s="194"/>
      <c r="Y788" s="194"/>
    </row>
    <row r="789">
      <c r="C789" s="11"/>
      <c r="J789" s="141"/>
      <c r="L789" s="140"/>
      <c r="M789" s="140"/>
      <c r="N789" s="140"/>
      <c r="W789" s="194"/>
      <c r="X789" s="194"/>
      <c r="Y789" s="194"/>
    </row>
    <row r="790">
      <c r="C790" s="11"/>
      <c r="J790" s="141"/>
      <c r="L790" s="140"/>
      <c r="M790" s="140"/>
      <c r="N790" s="140"/>
      <c r="W790" s="194"/>
      <c r="X790" s="194"/>
      <c r="Y790" s="194"/>
    </row>
    <row r="791">
      <c r="C791" s="11"/>
      <c r="J791" s="141"/>
      <c r="L791" s="140"/>
      <c r="M791" s="140"/>
      <c r="N791" s="140"/>
      <c r="W791" s="194"/>
      <c r="X791" s="194"/>
      <c r="Y791" s="194"/>
    </row>
    <row r="792">
      <c r="C792" s="11"/>
      <c r="J792" s="141"/>
      <c r="L792" s="140"/>
      <c r="M792" s="140"/>
      <c r="N792" s="140"/>
      <c r="W792" s="194"/>
      <c r="X792" s="194"/>
      <c r="Y792" s="194"/>
    </row>
    <row r="793">
      <c r="C793" s="11"/>
      <c r="J793" s="141"/>
      <c r="L793" s="140"/>
      <c r="M793" s="140"/>
      <c r="N793" s="140"/>
      <c r="W793" s="194"/>
      <c r="X793" s="194"/>
      <c r="Y793" s="194"/>
    </row>
    <row r="794">
      <c r="C794" s="11"/>
      <c r="J794" s="141"/>
      <c r="L794" s="140"/>
      <c r="M794" s="140"/>
      <c r="N794" s="140"/>
      <c r="W794" s="194"/>
      <c r="X794" s="194"/>
      <c r="Y794" s="194"/>
    </row>
    <row r="795">
      <c r="C795" s="11"/>
      <c r="J795" s="141"/>
      <c r="L795" s="140"/>
      <c r="M795" s="140"/>
      <c r="N795" s="140"/>
      <c r="W795" s="194"/>
      <c r="X795" s="194"/>
      <c r="Y795" s="194"/>
    </row>
    <row r="796">
      <c r="C796" s="11"/>
      <c r="J796" s="141"/>
      <c r="L796" s="140"/>
      <c r="M796" s="140"/>
      <c r="N796" s="140"/>
      <c r="W796" s="194"/>
      <c r="X796" s="194"/>
      <c r="Y796" s="194"/>
    </row>
    <row r="797">
      <c r="C797" s="11"/>
      <c r="J797" s="141"/>
      <c r="L797" s="140"/>
      <c r="M797" s="140"/>
      <c r="N797" s="140"/>
      <c r="W797" s="194"/>
      <c r="X797" s="194"/>
      <c r="Y797" s="194"/>
    </row>
    <row r="798">
      <c r="C798" s="11"/>
      <c r="J798" s="141"/>
      <c r="L798" s="140"/>
      <c r="M798" s="140"/>
      <c r="N798" s="140"/>
      <c r="W798" s="194"/>
      <c r="X798" s="194"/>
      <c r="Y798" s="194"/>
    </row>
    <row r="799">
      <c r="C799" s="11"/>
      <c r="J799" s="141"/>
      <c r="L799" s="140"/>
      <c r="M799" s="140"/>
      <c r="N799" s="140"/>
      <c r="W799" s="194"/>
      <c r="X799" s="194"/>
      <c r="Y799" s="194"/>
    </row>
    <row r="800">
      <c r="C800" s="11"/>
      <c r="J800" s="141"/>
      <c r="L800" s="140"/>
      <c r="M800" s="140"/>
      <c r="N800" s="140"/>
      <c r="W800" s="194"/>
      <c r="X800" s="194"/>
      <c r="Y800" s="194"/>
    </row>
    <row r="801">
      <c r="C801" s="11"/>
      <c r="J801" s="141"/>
      <c r="L801" s="140"/>
      <c r="M801" s="140"/>
      <c r="N801" s="140"/>
      <c r="W801" s="194"/>
      <c r="X801" s="194"/>
      <c r="Y801" s="194"/>
    </row>
    <row r="802">
      <c r="C802" s="11"/>
      <c r="J802" s="141"/>
      <c r="L802" s="140"/>
      <c r="M802" s="140"/>
      <c r="N802" s="140"/>
      <c r="W802" s="194"/>
      <c r="X802" s="194"/>
      <c r="Y802" s="194"/>
    </row>
    <row r="803">
      <c r="C803" s="11"/>
      <c r="J803" s="141"/>
      <c r="L803" s="140"/>
      <c r="M803" s="140"/>
      <c r="N803" s="140"/>
      <c r="W803" s="194"/>
      <c r="X803" s="194"/>
      <c r="Y803" s="194"/>
    </row>
    <row r="804">
      <c r="C804" s="11"/>
      <c r="J804" s="141"/>
      <c r="L804" s="140"/>
      <c r="M804" s="140"/>
      <c r="N804" s="140"/>
      <c r="W804" s="194"/>
      <c r="X804" s="194"/>
      <c r="Y804" s="194"/>
    </row>
    <row r="805">
      <c r="C805" s="11"/>
      <c r="J805" s="141"/>
      <c r="L805" s="140"/>
      <c r="M805" s="140"/>
      <c r="N805" s="140"/>
      <c r="W805" s="194"/>
      <c r="X805" s="194"/>
      <c r="Y805" s="194"/>
    </row>
    <row r="806">
      <c r="C806" s="11"/>
      <c r="J806" s="141"/>
      <c r="L806" s="140"/>
      <c r="M806" s="140"/>
      <c r="N806" s="140"/>
      <c r="W806" s="194"/>
      <c r="X806" s="194"/>
      <c r="Y806" s="194"/>
    </row>
    <row r="807">
      <c r="C807" s="11"/>
      <c r="J807" s="141"/>
      <c r="L807" s="140"/>
      <c r="M807" s="140"/>
      <c r="N807" s="140"/>
      <c r="W807" s="194"/>
      <c r="X807" s="194"/>
      <c r="Y807" s="194"/>
    </row>
    <row r="808">
      <c r="C808" s="11"/>
      <c r="J808" s="141"/>
      <c r="L808" s="140"/>
      <c r="M808" s="140"/>
      <c r="N808" s="140"/>
      <c r="W808" s="194"/>
      <c r="X808" s="194"/>
      <c r="Y808" s="194"/>
    </row>
    <row r="809">
      <c r="C809" s="11"/>
      <c r="J809" s="141"/>
      <c r="L809" s="140"/>
      <c r="M809" s="140"/>
      <c r="N809" s="140"/>
      <c r="W809" s="194"/>
      <c r="X809" s="194"/>
      <c r="Y809" s="194"/>
    </row>
    <row r="810">
      <c r="C810" s="11"/>
      <c r="J810" s="141"/>
      <c r="L810" s="140"/>
      <c r="M810" s="140"/>
      <c r="N810" s="140"/>
      <c r="W810" s="194"/>
      <c r="X810" s="194"/>
      <c r="Y810" s="194"/>
    </row>
    <row r="811">
      <c r="C811" s="11"/>
      <c r="J811" s="141"/>
      <c r="L811" s="140"/>
      <c r="M811" s="140"/>
      <c r="N811" s="140"/>
      <c r="W811" s="194"/>
      <c r="X811" s="194"/>
      <c r="Y811" s="194"/>
    </row>
    <row r="812">
      <c r="C812" s="11"/>
      <c r="J812" s="141"/>
      <c r="L812" s="140"/>
      <c r="M812" s="140"/>
      <c r="N812" s="140"/>
      <c r="W812" s="194"/>
      <c r="X812" s="194"/>
      <c r="Y812" s="194"/>
    </row>
    <row r="813">
      <c r="C813" s="11"/>
      <c r="J813" s="141"/>
      <c r="L813" s="140"/>
      <c r="M813" s="140"/>
      <c r="N813" s="140"/>
      <c r="W813" s="194"/>
      <c r="X813" s="194"/>
      <c r="Y813" s="194"/>
    </row>
    <row r="814">
      <c r="C814" s="11"/>
      <c r="J814" s="141"/>
      <c r="L814" s="140"/>
      <c r="M814" s="140"/>
      <c r="N814" s="140"/>
      <c r="W814" s="194"/>
      <c r="X814" s="194"/>
      <c r="Y814" s="194"/>
    </row>
    <row r="815">
      <c r="C815" s="11"/>
      <c r="J815" s="141"/>
      <c r="L815" s="140"/>
      <c r="M815" s="140"/>
      <c r="N815" s="140"/>
      <c r="W815" s="194"/>
      <c r="X815" s="194"/>
      <c r="Y815" s="194"/>
    </row>
    <row r="816">
      <c r="C816" s="11"/>
      <c r="J816" s="141"/>
      <c r="L816" s="140"/>
      <c r="M816" s="140"/>
      <c r="N816" s="140"/>
      <c r="W816" s="194"/>
      <c r="X816" s="194"/>
      <c r="Y816" s="194"/>
    </row>
    <row r="817">
      <c r="C817" s="11"/>
      <c r="J817" s="141"/>
      <c r="L817" s="140"/>
      <c r="M817" s="140"/>
      <c r="N817" s="140"/>
      <c r="W817" s="194"/>
      <c r="X817" s="194"/>
      <c r="Y817" s="194"/>
    </row>
    <row r="818">
      <c r="C818" s="11"/>
      <c r="J818" s="141"/>
      <c r="L818" s="140"/>
      <c r="M818" s="140"/>
      <c r="N818" s="140"/>
      <c r="W818" s="194"/>
      <c r="X818" s="194"/>
      <c r="Y818" s="194"/>
    </row>
    <row r="819">
      <c r="C819" s="11"/>
      <c r="J819" s="141"/>
      <c r="L819" s="140"/>
      <c r="M819" s="140"/>
      <c r="N819" s="140"/>
      <c r="W819" s="194"/>
      <c r="X819" s="194"/>
      <c r="Y819" s="194"/>
    </row>
    <row r="820">
      <c r="C820" s="11"/>
      <c r="J820" s="141"/>
      <c r="L820" s="140"/>
      <c r="M820" s="140"/>
      <c r="N820" s="140"/>
      <c r="W820" s="194"/>
      <c r="X820" s="194"/>
      <c r="Y820" s="194"/>
    </row>
    <row r="821">
      <c r="C821" s="11"/>
      <c r="J821" s="141"/>
      <c r="L821" s="140"/>
      <c r="M821" s="140"/>
      <c r="N821" s="140"/>
      <c r="W821" s="194"/>
      <c r="X821" s="194"/>
      <c r="Y821" s="194"/>
    </row>
    <row r="822">
      <c r="C822" s="11"/>
      <c r="J822" s="141"/>
      <c r="L822" s="140"/>
      <c r="M822" s="140"/>
      <c r="N822" s="140"/>
      <c r="W822" s="194"/>
      <c r="X822" s="194"/>
      <c r="Y822" s="194"/>
    </row>
    <row r="823">
      <c r="C823" s="11"/>
      <c r="J823" s="141"/>
      <c r="L823" s="140"/>
      <c r="M823" s="140"/>
      <c r="N823" s="140"/>
      <c r="W823" s="194"/>
      <c r="X823" s="194"/>
      <c r="Y823" s="194"/>
    </row>
    <row r="824">
      <c r="C824" s="11"/>
      <c r="J824" s="141"/>
      <c r="L824" s="140"/>
      <c r="M824" s="140"/>
      <c r="N824" s="140"/>
      <c r="W824" s="194"/>
      <c r="X824" s="194"/>
      <c r="Y824" s="194"/>
    </row>
    <row r="825">
      <c r="C825" s="11"/>
      <c r="J825" s="141"/>
      <c r="L825" s="140"/>
      <c r="M825" s="140"/>
      <c r="N825" s="140"/>
      <c r="W825" s="194"/>
      <c r="X825" s="194"/>
      <c r="Y825" s="194"/>
    </row>
    <row r="826">
      <c r="C826" s="11"/>
      <c r="J826" s="141"/>
      <c r="L826" s="140"/>
      <c r="M826" s="140"/>
      <c r="N826" s="140"/>
      <c r="W826" s="194"/>
      <c r="X826" s="194"/>
      <c r="Y826" s="194"/>
    </row>
    <row r="827">
      <c r="C827" s="11"/>
      <c r="J827" s="141"/>
      <c r="L827" s="140"/>
      <c r="M827" s="140"/>
      <c r="N827" s="140"/>
      <c r="W827" s="194"/>
      <c r="X827" s="194"/>
      <c r="Y827" s="194"/>
    </row>
    <row r="828">
      <c r="C828" s="11"/>
      <c r="J828" s="141"/>
      <c r="L828" s="140"/>
      <c r="M828" s="140"/>
      <c r="N828" s="140"/>
      <c r="W828" s="194"/>
      <c r="X828" s="194"/>
      <c r="Y828" s="194"/>
    </row>
    <row r="829">
      <c r="C829" s="11"/>
      <c r="J829" s="141"/>
      <c r="L829" s="140"/>
      <c r="M829" s="140"/>
      <c r="N829" s="140"/>
      <c r="W829" s="194"/>
      <c r="X829" s="194"/>
      <c r="Y829" s="194"/>
    </row>
    <row r="830">
      <c r="C830" s="11"/>
      <c r="J830" s="141"/>
      <c r="L830" s="140"/>
      <c r="M830" s="140"/>
      <c r="N830" s="140"/>
      <c r="W830" s="194"/>
      <c r="X830" s="194"/>
      <c r="Y830" s="194"/>
    </row>
    <row r="831">
      <c r="C831" s="11"/>
      <c r="J831" s="141"/>
      <c r="L831" s="140"/>
      <c r="M831" s="140"/>
      <c r="N831" s="140"/>
      <c r="W831" s="194"/>
      <c r="X831" s="194"/>
      <c r="Y831" s="194"/>
    </row>
    <row r="832">
      <c r="C832" s="11"/>
      <c r="J832" s="141"/>
      <c r="L832" s="140"/>
      <c r="M832" s="140"/>
      <c r="N832" s="140"/>
      <c r="W832" s="194"/>
      <c r="X832" s="194"/>
      <c r="Y832" s="194"/>
    </row>
    <row r="833">
      <c r="C833" s="11"/>
      <c r="J833" s="141"/>
      <c r="L833" s="140"/>
      <c r="M833" s="140"/>
      <c r="N833" s="140"/>
      <c r="W833" s="194"/>
      <c r="X833" s="194"/>
      <c r="Y833" s="194"/>
    </row>
    <row r="834">
      <c r="C834" s="11"/>
      <c r="J834" s="141"/>
      <c r="L834" s="140"/>
      <c r="M834" s="140"/>
      <c r="N834" s="140"/>
      <c r="W834" s="194"/>
      <c r="X834" s="194"/>
      <c r="Y834" s="194"/>
    </row>
    <row r="835">
      <c r="C835" s="11"/>
      <c r="J835" s="141"/>
      <c r="L835" s="140"/>
      <c r="M835" s="140"/>
      <c r="N835" s="140"/>
      <c r="W835" s="194"/>
      <c r="X835" s="194"/>
      <c r="Y835" s="194"/>
    </row>
    <row r="836">
      <c r="C836" s="11"/>
      <c r="J836" s="141"/>
      <c r="L836" s="140"/>
      <c r="M836" s="140"/>
      <c r="N836" s="140"/>
      <c r="W836" s="194"/>
      <c r="X836" s="194"/>
      <c r="Y836" s="194"/>
    </row>
    <row r="837">
      <c r="C837" s="11"/>
      <c r="J837" s="141"/>
      <c r="L837" s="140"/>
      <c r="M837" s="140"/>
      <c r="N837" s="140"/>
      <c r="W837" s="194"/>
      <c r="X837" s="194"/>
      <c r="Y837" s="194"/>
    </row>
    <row r="838">
      <c r="C838" s="11"/>
      <c r="J838" s="141"/>
      <c r="L838" s="140"/>
      <c r="M838" s="140"/>
      <c r="N838" s="140"/>
      <c r="W838" s="194"/>
      <c r="X838" s="194"/>
      <c r="Y838" s="194"/>
    </row>
    <row r="839">
      <c r="C839" s="11"/>
      <c r="J839" s="141"/>
      <c r="L839" s="140"/>
      <c r="M839" s="140"/>
      <c r="N839" s="140"/>
      <c r="W839" s="194"/>
      <c r="X839" s="194"/>
      <c r="Y839" s="194"/>
    </row>
    <row r="840">
      <c r="C840" s="11"/>
      <c r="J840" s="141"/>
      <c r="L840" s="140"/>
      <c r="M840" s="140"/>
      <c r="N840" s="140"/>
      <c r="W840" s="194"/>
      <c r="X840" s="194"/>
      <c r="Y840" s="194"/>
    </row>
    <row r="841">
      <c r="C841" s="11"/>
      <c r="J841" s="141"/>
      <c r="L841" s="140"/>
      <c r="M841" s="140"/>
      <c r="N841" s="140"/>
      <c r="W841" s="194"/>
      <c r="X841" s="194"/>
      <c r="Y841" s="194"/>
    </row>
    <row r="842">
      <c r="C842" s="11"/>
      <c r="J842" s="141"/>
      <c r="L842" s="140"/>
      <c r="M842" s="140"/>
      <c r="N842" s="140"/>
      <c r="W842" s="194"/>
      <c r="X842" s="194"/>
      <c r="Y842" s="194"/>
    </row>
    <row r="843">
      <c r="C843" s="11"/>
      <c r="J843" s="141"/>
      <c r="L843" s="140"/>
      <c r="M843" s="140"/>
      <c r="N843" s="140"/>
      <c r="W843" s="194"/>
      <c r="X843" s="194"/>
      <c r="Y843" s="194"/>
    </row>
    <row r="844">
      <c r="C844" s="11"/>
      <c r="J844" s="141"/>
      <c r="L844" s="140"/>
      <c r="M844" s="140"/>
      <c r="N844" s="140"/>
      <c r="W844" s="194"/>
      <c r="X844" s="194"/>
      <c r="Y844" s="194"/>
    </row>
    <row r="845">
      <c r="C845" s="11"/>
      <c r="J845" s="141"/>
      <c r="L845" s="140"/>
      <c r="M845" s="140"/>
      <c r="N845" s="140"/>
      <c r="W845" s="194"/>
      <c r="X845" s="194"/>
      <c r="Y845" s="194"/>
    </row>
    <row r="846">
      <c r="C846" s="11"/>
      <c r="J846" s="141"/>
      <c r="L846" s="140"/>
      <c r="M846" s="140"/>
      <c r="N846" s="140"/>
      <c r="W846" s="194"/>
      <c r="X846" s="194"/>
      <c r="Y846" s="194"/>
    </row>
    <row r="847">
      <c r="C847" s="11"/>
      <c r="J847" s="141"/>
      <c r="L847" s="140"/>
      <c r="M847" s="140"/>
      <c r="N847" s="140"/>
      <c r="W847" s="194"/>
      <c r="X847" s="194"/>
      <c r="Y847" s="194"/>
    </row>
    <row r="848">
      <c r="C848" s="11"/>
      <c r="J848" s="141"/>
      <c r="L848" s="140"/>
      <c r="M848" s="140"/>
      <c r="N848" s="140"/>
      <c r="W848" s="194"/>
      <c r="X848" s="194"/>
      <c r="Y848" s="194"/>
    </row>
    <row r="849">
      <c r="C849" s="11"/>
      <c r="J849" s="141"/>
      <c r="L849" s="140"/>
      <c r="M849" s="140"/>
      <c r="N849" s="140"/>
      <c r="W849" s="194"/>
      <c r="X849" s="194"/>
      <c r="Y849" s="194"/>
    </row>
    <row r="850">
      <c r="C850" s="11"/>
      <c r="J850" s="141"/>
      <c r="L850" s="140"/>
      <c r="M850" s="140"/>
      <c r="N850" s="140"/>
      <c r="W850" s="194"/>
      <c r="X850" s="194"/>
      <c r="Y850" s="194"/>
    </row>
    <row r="851">
      <c r="C851" s="11"/>
      <c r="J851" s="141"/>
      <c r="L851" s="140"/>
      <c r="M851" s="140"/>
      <c r="N851" s="140"/>
      <c r="W851" s="194"/>
      <c r="X851" s="194"/>
      <c r="Y851" s="194"/>
    </row>
    <row r="852">
      <c r="C852" s="11"/>
      <c r="J852" s="141"/>
      <c r="L852" s="140"/>
      <c r="M852" s="140"/>
      <c r="N852" s="140"/>
      <c r="W852" s="194"/>
      <c r="X852" s="194"/>
      <c r="Y852" s="194"/>
    </row>
    <row r="853">
      <c r="C853" s="11"/>
      <c r="J853" s="141"/>
      <c r="L853" s="140"/>
      <c r="M853" s="140"/>
      <c r="N853" s="140"/>
      <c r="W853" s="194"/>
      <c r="X853" s="194"/>
      <c r="Y853" s="194"/>
    </row>
    <row r="854">
      <c r="C854" s="11"/>
      <c r="J854" s="141"/>
      <c r="L854" s="140"/>
      <c r="M854" s="140"/>
      <c r="N854" s="140"/>
      <c r="W854" s="194"/>
      <c r="X854" s="194"/>
      <c r="Y854" s="194"/>
    </row>
    <row r="855">
      <c r="C855" s="11"/>
      <c r="J855" s="141"/>
      <c r="L855" s="140"/>
      <c r="M855" s="140"/>
      <c r="N855" s="140"/>
      <c r="W855" s="194"/>
      <c r="X855" s="194"/>
      <c r="Y855" s="194"/>
    </row>
    <row r="856">
      <c r="C856" s="11"/>
      <c r="J856" s="141"/>
      <c r="L856" s="140"/>
      <c r="M856" s="140"/>
      <c r="N856" s="140"/>
      <c r="W856" s="194"/>
      <c r="X856" s="194"/>
      <c r="Y856" s="194"/>
    </row>
    <row r="857">
      <c r="C857" s="11"/>
      <c r="J857" s="141"/>
      <c r="L857" s="140"/>
      <c r="M857" s="140"/>
      <c r="N857" s="140"/>
      <c r="W857" s="194"/>
      <c r="X857" s="194"/>
      <c r="Y857" s="194"/>
    </row>
    <row r="858">
      <c r="C858" s="11"/>
      <c r="J858" s="141"/>
      <c r="L858" s="140"/>
      <c r="M858" s="140"/>
      <c r="N858" s="140"/>
      <c r="W858" s="194"/>
      <c r="X858" s="194"/>
      <c r="Y858" s="194"/>
    </row>
    <row r="859">
      <c r="C859" s="11"/>
      <c r="J859" s="141"/>
      <c r="L859" s="140"/>
      <c r="M859" s="140"/>
      <c r="N859" s="140"/>
      <c r="W859" s="194"/>
      <c r="X859" s="194"/>
      <c r="Y859" s="194"/>
    </row>
    <row r="860">
      <c r="C860" s="11"/>
      <c r="J860" s="141"/>
      <c r="L860" s="140"/>
      <c r="M860" s="140"/>
      <c r="N860" s="140"/>
      <c r="W860" s="194"/>
      <c r="X860" s="194"/>
      <c r="Y860" s="194"/>
    </row>
    <row r="861">
      <c r="C861" s="11"/>
      <c r="J861" s="141"/>
      <c r="L861" s="140"/>
      <c r="M861" s="140"/>
      <c r="N861" s="140"/>
      <c r="W861" s="194"/>
      <c r="X861" s="194"/>
      <c r="Y861" s="194"/>
    </row>
    <row r="862">
      <c r="C862" s="11"/>
      <c r="J862" s="141"/>
      <c r="L862" s="140"/>
      <c r="M862" s="140"/>
      <c r="N862" s="140"/>
      <c r="W862" s="194"/>
      <c r="X862" s="194"/>
      <c r="Y862" s="194"/>
    </row>
    <row r="863">
      <c r="C863" s="11"/>
      <c r="J863" s="141"/>
      <c r="L863" s="140"/>
      <c r="M863" s="140"/>
      <c r="N863" s="140"/>
      <c r="W863" s="194"/>
      <c r="X863" s="194"/>
      <c r="Y863" s="194"/>
    </row>
    <row r="864">
      <c r="C864" s="11"/>
      <c r="J864" s="141"/>
      <c r="L864" s="140"/>
      <c r="M864" s="140"/>
      <c r="N864" s="140"/>
      <c r="W864" s="194"/>
      <c r="X864" s="194"/>
      <c r="Y864" s="194"/>
    </row>
    <row r="865">
      <c r="C865" s="11"/>
      <c r="J865" s="141"/>
      <c r="L865" s="140"/>
      <c r="M865" s="140"/>
      <c r="N865" s="140"/>
      <c r="W865" s="194"/>
      <c r="X865" s="194"/>
      <c r="Y865" s="194"/>
    </row>
    <row r="866">
      <c r="C866" s="11"/>
      <c r="J866" s="141"/>
      <c r="L866" s="140"/>
      <c r="M866" s="140"/>
      <c r="N866" s="140"/>
      <c r="W866" s="194"/>
      <c r="X866" s="194"/>
      <c r="Y866" s="194"/>
    </row>
    <row r="867">
      <c r="C867" s="11"/>
      <c r="J867" s="141"/>
      <c r="L867" s="140"/>
      <c r="M867" s="140"/>
      <c r="N867" s="140"/>
      <c r="W867" s="194"/>
      <c r="X867" s="194"/>
      <c r="Y867" s="194"/>
    </row>
    <row r="868">
      <c r="C868" s="11"/>
      <c r="J868" s="141"/>
      <c r="L868" s="140"/>
      <c r="M868" s="140"/>
      <c r="N868" s="140"/>
      <c r="W868" s="194"/>
      <c r="X868" s="194"/>
      <c r="Y868" s="194"/>
    </row>
    <row r="869">
      <c r="C869" s="11"/>
      <c r="J869" s="141"/>
      <c r="L869" s="140"/>
      <c r="M869" s="140"/>
      <c r="N869" s="140"/>
      <c r="W869" s="194"/>
      <c r="X869" s="194"/>
      <c r="Y869" s="194"/>
    </row>
    <row r="870">
      <c r="C870" s="11"/>
      <c r="J870" s="141"/>
      <c r="L870" s="140"/>
      <c r="M870" s="140"/>
      <c r="N870" s="140"/>
      <c r="W870" s="194"/>
      <c r="X870" s="194"/>
      <c r="Y870" s="194"/>
    </row>
    <row r="871">
      <c r="C871" s="11"/>
      <c r="J871" s="141"/>
      <c r="L871" s="140"/>
      <c r="M871" s="140"/>
      <c r="N871" s="140"/>
      <c r="W871" s="194"/>
      <c r="X871" s="194"/>
      <c r="Y871" s="194"/>
    </row>
    <row r="872">
      <c r="C872" s="11"/>
      <c r="J872" s="141"/>
      <c r="L872" s="140"/>
      <c r="M872" s="140"/>
      <c r="N872" s="140"/>
      <c r="W872" s="194"/>
      <c r="X872" s="194"/>
      <c r="Y872" s="194"/>
    </row>
    <row r="873">
      <c r="C873" s="11"/>
      <c r="J873" s="141"/>
      <c r="L873" s="140"/>
      <c r="M873" s="140"/>
      <c r="N873" s="140"/>
      <c r="W873" s="194"/>
      <c r="X873" s="194"/>
      <c r="Y873" s="194"/>
    </row>
    <row r="874">
      <c r="C874" s="11"/>
      <c r="J874" s="141"/>
      <c r="L874" s="140"/>
      <c r="M874" s="140"/>
      <c r="N874" s="140"/>
      <c r="W874" s="194"/>
      <c r="X874" s="194"/>
      <c r="Y874" s="194"/>
    </row>
    <row r="875">
      <c r="C875" s="11"/>
      <c r="J875" s="141"/>
      <c r="L875" s="140"/>
      <c r="M875" s="140"/>
      <c r="N875" s="140"/>
      <c r="W875" s="194"/>
      <c r="X875" s="194"/>
      <c r="Y875" s="194"/>
    </row>
    <row r="876">
      <c r="C876" s="11"/>
      <c r="J876" s="141"/>
      <c r="L876" s="140"/>
      <c r="M876" s="140"/>
      <c r="N876" s="140"/>
      <c r="W876" s="194"/>
      <c r="X876" s="194"/>
      <c r="Y876" s="194"/>
    </row>
    <row r="877">
      <c r="C877" s="11"/>
      <c r="J877" s="141"/>
      <c r="L877" s="140"/>
      <c r="M877" s="140"/>
      <c r="N877" s="140"/>
      <c r="W877" s="194"/>
      <c r="X877" s="194"/>
      <c r="Y877" s="194"/>
    </row>
    <row r="878">
      <c r="C878" s="11"/>
      <c r="J878" s="141"/>
      <c r="L878" s="140"/>
      <c r="M878" s="140"/>
      <c r="N878" s="140"/>
      <c r="W878" s="194"/>
      <c r="X878" s="194"/>
      <c r="Y878" s="194"/>
    </row>
    <row r="879">
      <c r="C879" s="11"/>
      <c r="J879" s="141"/>
      <c r="L879" s="140"/>
      <c r="M879" s="140"/>
      <c r="N879" s="140"/>
      <c r="W879" s="194"/>
      <c r="X879" s="194"/>
      <c r="Y879" s="194"/>
    </row>
    <row r="880">
      <c r="C880" s="11"/>
      <c r="J880" s="141"/>
      <c r="L880" s="140"/>
      <c r="M880" s="140"/>
      <c r="N880" s="140"/>
      <c r="W880" s="194"/>
      <c r="X880" s="194"/>
      <c r="Y880" s="194"/>
    </row>
    <row r="881">
      <c r="C881" s="11"/>
      <c r="J881" s="141"/>
      <c r="L881" s="140"/>
      <c r="M881" s="140"/>
      <c r="N881" s="140"/>
      <c r="W881" s="194"/>
      <c r="X881" s="194"/>
      <c r="Y881" s="194"/>
    </row>
    <row r="882">
      <c r="C882" s="11"/>
      <c r="J882" s="141"/>
      <c r="L882" s="140"/>
      <c r="M882" s="140"/>
      <c r="N882" s="140"/>
      <c r="W882" s="194"/>
      <c r="X882" s="194"/>
      <c r="Y882" s="194"/>
    </row>
    <row r="883">
      <c r="C883" s="11"/>
      <c r="J883" s="141"/>
      <c r="L883" s="140"/>
      <c r="M883" s="140"/>
      <c r="N883" s="140"/>
      <c r="W883" s="194"/>
      <c r="X883" s="194"/>
      <c r="Y883" s="194"/>
    </row>
    <row r="884">
      <c r="C884" s="11"/>
      <c r="J884" s="141"/>
      <c r="L884" s="140"/>
      <c r="M884" s="140"/>
      <c r="N884" s="140"/>
      <c r="W884" s="194"/>
      <c r="X884" s="194"/>
      <c r="Y884" s="194"/>
    </row>
    <row r="885">
      <c r="C885" s="11"/>
      <c r="J885" s="141"/>
      <c r="L885" s="140"/>
      <c r="M885" s="140"/>
      <c r="N885" s="140"/>
      <c r="W885" s="194"/>
      <c r="X885" s="194"/>
      <c r="Y885" s="194"/>
    </row>
    <row r="886">
      <c r="C886" s="11"/>
      <c r="J886" s="141"/>
      <c r="L886" s="140"/>
      <c r="M886" s="140"/>
      <c r="N886" s="140"/>
      <c r="W886" s="194"/>
      <c r="X886" s="194"/>
      <c r="Y886" s="194"/>
    </row>
    <row r="887">
      <c r="C887" s="11"/>
      <c r="J887" s="141"/>
      <c r="L887" s="140"/>
      <c r="M887" s="140"/>
      <c r="N887" s="140"/>
      <c r="W887" s="194"/>
      <c r="X887" s="194"/>
      <c r="Y887" s="194"/>
    </row>
    <row r="888">
      <c r="C888" s="11"/>
      <c r="J888" s="141"/>
      <c r="L888" s="140"/>
      <c r="M888" s="140"/>
      <c r="N888" s="140"/>
      <c r="W888" s="194"/>
      <c r="X888" s="194"/>
      <c r="Y888" s="194"/>
    </row>
    <row r="889">
      <c r="C889" s="11"/>
      <c r="J889" s="141"/>
      <c r="L889" s="140"/>
      <c r="M889" s="140"/>
      <c r="N889" s="140"/>
      <c r="W889" s="194"/>
      <c r="X889" s="194"/>
      <c r="Y889" s="194"/>
    </row>
    <row r="890">
      <c r="C890" s="11"/>
      <c r="J890" s="141"/>
      <c r="L890" s="140"/>
      <c r="M890" s="140"/>
      <c r="N890" s="140"/>
      <c r="W890" s="194"/>
      <c r="X890" s="194"/>
      <c r="Y890" s="194"/>
    </row>
    <row r="891">
      <c r="C891" s="11"/>
      <c r="J891" s="141"/>
      <c r="L891" s="140"/>
      <c r="M891" s="140"/>
      <c r="N891" s="140"/>
      <c r="W891" s="194"/>
      <c r="X891" s="194"/>
      <c r="Y891" s="194"/>
    </row>
    <row r="892">
      <c r="C892" s="11"/>
      <c r="J892" s="141"/>
      <c r="L892" s="140"/>
      <c r="M892" s="140"/>
      <c r="N892" s="140"/>
      <c r="W892" s="194"/>
      <c r="X892" s="194"/>
      <c r="Y892" s="194"/>
    </row>
    <row r="893">
      <c r="C893" s="11"/>
      <c r="J893" s="141"/>
      <c r="L893" s="140"/>
      <c r="M893" s="140"/>
      <c r="N893" s="140"/>
      <c r="W893" s="194"/>
      <c r="X893" s="194"/>
      <c r="Y893" s="194"/>
    </row>
    <row r="894">
      <c r="C894" s="11"/>
      <c r="J894" s="141"/>
      <c r="L894" s="140"/>
      <c r="M894" s="140"/>
      <c r="N894" s="140"/>
      <c r="W894" s="194"/>
      <c r="X894" s="194"/>
      <c r="Y894" s="194"/>
    </row>
    <row r="895">
      <c r="C895" s="11"/>
      <c r="J895" s="141"/>
      <c r="L895" s="140"/>
      <c r="M895" s="140"/>
      <c r="N895" s="140"/>
      <c r="W895" s="194"/>
      <c r="X895" s="194"/>
      <c r="Y895" s="194"/>
    </row>
    <row r="896">
      <c r="C896" s="11"/>
      <c r="J896" s="141"/>
      <c r="L896" s="140"/>
      <c r="M896" s="140"/>
      <c r="N896" s="140"/>
      <c r="W896" s="194"/>
      <c r="X896" s="194"/>
      <c r="Y896" s="194"/>
    </row>
    <row r="897">
      <c r="C897" s="11"/>
      <c r="J897" s="141"/>
      <c r="L897" s="140"/>
      <c r="M897" s="140"/>
      <c r="N897" s="140"/>
      <c r="W897" s="194"/>
      <c r="X897" s="194"/>
      <c r="Y897" s="194"/>
    </row>
    <row r="898">
      <c r="C898" s="11"/>
      <c r="J898" s="141"/>
      <c r="L898" s="140"/>
      <c r="M898" s="140"/>
      <c r="N898" s="140"/>
      <c r="W898" s="194"/>
      <c r="X898" s="194"/>
      <c r="Y898" s="194"/>
    </row>
    <row r="899">
      <c r="C899" s="11"/>
      <c r="J899" s="141"/>
      <c r="L899" s="140"/>
      <c r="M899" s="140"/>
      <c r="N899" s="140"/>
      <c r="W899" s="194"/>
      <c r="X899" s="194"/>
      <c r="Y899" s="194"/>
    </row>
    <row r="900">
      <c r="C900" s="11"/>
      <c r="J900" s="141"/>
      <c r="L900" s="140"/>
      <c r="M900" s="140"/>
      <c r="N900" s="140"/>
      <c r="W900" s="194"/>
      <c r="X900" s="194"/>
      <c r="Y900" s="194"/>
    </row>
    <row r="901">
      <c r="C901" s="11"/>
      <c r="J901" s="141"/>
      <c r="L901" s="140"/>
      <c r="M901" s="140"/>
      <c r="N901" s="140"/>
      <c r="W901" s="194"/>
      <c r="X901" s="194"/>
      <c r="Y901" s="194"/>
    </row>
    <row r="902">
      <c r="C902" s="11"/>
      <c r="J902" s="141"/>
      <c r="L902" s="140"/>
      <c r="M902" s="140"/>
      <c r="N902" s="140"/>
      <c r="W902" s="194"/>
      <c r="X902" s="194"/>
      <c r="Y902" s="194"/>
    </row>
    <row r="903">
      <c r="C903" s="11"/>
      <c r="J903" s="141"/>
      <c r="L903" s="140"/>
      <c r="M903" s="140"/>
      <c r="N903" s="140"/>
      <c r="W903" s="194"/>
      <c r="X903" s="194"/>
      <c r="Y903" s="194"/>
    </row>
    <row r="904">
      <c r="C904" s="11"/>
      <c r="J904" s="141"/>
      <c r="L904" s="140"/>
      <c r="M904" s="140"/>
      <c r="N904" s="140"/>
      <c r="W904" s="194"/>
      <c r="X904" s="194"/>
      <c r="Y904" s="194"/>
    </row>
    <row r="905">
      <c r="C905" s="11"/>
      <c r="J905" s="141"/>
      <c r="L905" s="140"/>
      <c r="M905" s="140"/>
      <c r="N905" s="140"/>
      <c r="W905" s="194"/>
      <c r="X905" s="194"/>
      <c r="Y905" s="194"/>
    </row>
    <row r="906">
      <c r="C906" s="11"/>
      <c r="J906" s="141"/>
      <c r="L906" s="140"/>
      <c r="M906" s="140"/>
      <c r="N906" s="140"/>
      <c r="W906" s="194"/>
      <c r="X906" s="194"/>
      <c r="Y906" s="194"/>
    </row>
    <row r="907">
      <c r="C907" s="11"/>
      <c r="J907" s="141"/>
      <c r="L907" s="140"/>
      <c r="M907" s="140"/>
      <c r="N907" s="140"/>
      <c r="W907" s="194"/>
      <c r="X907" s="194"/>
      <c r="Y907" s="194"/>
    </row>
    <row r="908">
      <c r="C908" s="11"/>
      <c r="J908" s="141"/>
      <c r="L908" s="140"/>
      <c r="M908" s="140"/>
      <c r="N908" s="140"/>
      <c r="W908" s="194"/>
      <c r="X908" s="194"/>
      <c r="Y908" s="194"/>
    </row>
    <row r="909">
      <c r="C909" s="11"/>
      <c r="J909" s="141"/>
      <c r="L909" s="140"/>
      <c r="M909" s="140"/>
      <c r="N909" s="140"/>
      <c r="W909" s="194"/>
      <c r="X909" s="194"/>
      <c r="Y909" s="194"/>
    </row>
    <row r="910">
      <c r="C910" s="11"/>
      <c r="J910" s="141"/>
      <c r="L910" s="140"/>
      <c r="M910" s="140"/>
      <c r="N910" s="140"/>
      <c r="W910" s="194"/>
      <c r="X910" s="194"/>
      <c r="Y910" s="194"/>
    </row>
    <row r="911">
      <c r="C911" s="11"/>
      <c r="J911" s="141"/>
      <c r="L911" s="140"/>
      <c r="M911" s="140"/>
      <c r="N911" s="140"/>
      <c r="W911" s="194"/>
      <c r="X911" s="194"/>
      <c r="Y911" s="194"/>
    </row>
    <row r="912">
      <c r="C912" s="11"/>
      <c r="J912" s="141"/>
      <c r="L912" s="140"/>
      <c r="M912" s="140"/>
      <c r="N912" s="140"/>
      <c r="W912" s="194"/>
      <c r="X912" s="194"/>
      <c r="Y912" s="194"/>
    </row>
    <row r="913">
      <c r="C913" s="11"/>
      <c r="J913" s="141"/>
      <c r="L913" s="140"/>
      <c r="M913" s="140"/>
      <c r="N913" s="140"/>
      <c r="W913" s="194"/>
      <c r="X913" s="194"/>
      <c r="Y913" s="194"/>
    </row>
    <row r="914">
      <c r="C914" s="11"/>
      <c r="J914" s="141"/>
      <c r="L914" s="140"/>
      <c r="M914" s="140"/>
      <c r="N914" s="140"/>
      <c r="W914" s="194"/>
      <c r="X914" s="194"/>
      <c r="Y914" s="194"/>
    </row>
    <row r="915">
      <c r="C915" s="11"/>
      <c r="J915" s="141"/>
      <c r="L915" s="140"/>
      <c r="M915" s="140"/>
      <c r="N915" s="140"/>
      <c r="W915" s="194"/>
      <c r="X915" s="194"/>
      <c r="Y915" s="194"/>
    </row>
    <row r="916">
      <c r="C916" s="11"/>
      <c r="J916" s="141"/>
      <c r="L916" s="140"/>
      <c r="M916" s="140"/>
      <c r="N916" s="140"/>
      <c r="W916" s="194"/>
      <c r="X916" s="194"/>
      <c r="Y916" s="194"/>
    </row>
    <row r="917">
      <c r="C917" s="11"/>
      <c r="J917" s="141"/>
      <c r="L917" s="140"/>
      <c r="M917" s="140"/>
      <c r="N917" s="140"/>
      <c r="W917" s="194"/>
      <c r="X917" s="194"/>
      <c r="Y917" s="194"/>
    </row>
    <row r="918">
      <c r="C918" s="11"/>
      <c r="J918" s="141"/>
      <c r="L918" s="140"/>
      <c r="M918" s="140"/>
      <c r="N918" s="140"/>
      <c r="W918" s="194"/>
      <c r="X918" s="194"/>
      <c r="Y918" s="194"/>
    </row>
    <row r="919">
      <c r="C919" s="11"/>
      <c r="J919" s="141"/>
      <c r="L919" s="140"/>
      <c r="M919" s="140"/>
      <c r="N919" s="140"/>
      <c r="W919" s="194"/>
      <c r="X919" s="194"/>
      <c r="Y919" s="194"/>
    </row>
    <row r="920">
      <c r="C920" s="11"/>
      <c r="J920" s="141"/>
      <c r="L920" s="140"/>
      <c r="M920" s="140"/>
      <c r="N920" s="140"/>
      <c r="W920" s="194"/>
      <c r="X920" s="194"/>
      <c r="Y920" s="194"/>
    </row>
    <row r="921">
      <c r="C921" s="11"/>
      <c r="J921" s="141"/>
      <c r="L921" s="140"/>
      <c r="M921" s="140"/>
      <c r="N921" s="140"/>
      <c r="W921" s="194"/>
      <c r="X921" s="194"/>
      <c r="Y921" s="194"/>
    </row>
    <row r="922">
      <c r="C922" s="11"/>
      <c r="J922" s="141"/>
      <c r="L922" s="140"/>
      <c r="M922" s="140"/>
      <c r="N922" s="140"/>
      <c r="W922" s="194"/>
      <c r="X922" s="194"/>
      <c r="Y922" s="194"/>
    </row>
    <row r="923">
      <c r="C923" s="11"/>
      <c r="J923" s="141"/>
      <c r="L923" s="140"/>
      <c r="M923" s="140"/>
      <c r="N923" s="140"/>
      <c r="W923" s="194"/>
      <c r="X923" s="194"/>
      <c r="Y923" s="194"/>
    </row>
    <row r="924">
      <c r="C924" s="11"/>
      <c r="J924" s="141"/>
      <c r="L924" s="140"/>
      <c r="M924" s="140"/>
      <c r="N924" s="140"/>
      <c r="W924" s="194"/>
      <c r="X924" s="194"/>
      <c r="Y924" s="194"/>
    </row>
    <row r="925">
      <c r="C925" s="11"/>
      <c r="J925" s="141"/>
      <c r="L925" s="140"/>
      <c r="M925" s="140"/>
      <c r="N925" s="140"/>
      <c r="W925" s="194"/>
      <c r="X925" s="194"/>
      <c r="Y925" s="194"/>
    </row>
    <row r="926">
      <c r="C926" s="11"/>
      <c r="J926" s="141"/>
      <c r="L926" s="140"/>
      <c r="M926" s="140"/>
      <c r="N926" s="140"/>
      <c r="W926" s="194"/>
      <c r="X926" s="194"/>
      <c r="Y926" s="194"/>
    </row>
    <row r="927">
      <c r="C927" s="11"/>
      <c r="J927" s="141"/>
      <c r="L927" s="140"/>
      <c r="M927" s="140"/>
      <c r="N927" s="140"/>
      <c r="W927" s="194"/>
      <c r="X927" s="194"/>
      <c r="Y927" s="194"/>
    </row>
    <row r="928">
      <c r="C928" s="11"/>
      <c r="J928" s="141"/>
      <c r="L928" s="140"/>
      <c r="M928" s="140"/>
      <c r="N928" s="140"/>
      <c r="W928" s="194"/>
      <c r="X928" s="194"/>
      <c r="Y928" s="194"/>
    </row>
    <row r="929">
      <c r="C929" s="11"/>
      <c r="J929" s="141"/>
      <c r="L929" s="140"/>
      <c r="M929" s="140"/>
      <c r="N929" s="140"/>
      <c r="W929" s="194"/>
      <c r="X929" s="194"/>
      <c r="Y929" s="194"/>
    </row>
    <row r="930">
      <c r="C930" s="11"/>
      <c r="J930" s="141"/>
      <c r="L930" s="140"/>
      <c r="M930" s="140"/>
      <c r="N930" s="140"/>
      <c r="W930" s="194"/>
      <c r="X930" s="194"/>
      <c r="Y930" s="194"/>
    </row>
    <row r="931">
      <c r="C931" s="11"/>
      <c r="J931" s="141"/>
      <c r="L931" s="140"/>
      <c r="M931" s="140"/>
      <c r="N931" s="140"/>
      <c r="W931" s="194"/>
      <c r="X931" s="194"/>
      <c r="Y931" s="194"/>
    </row>
    <row r="932">
      <c r="C932" s="11"/>
      <c r="J932" s="141"/>
      <c r="L932" s="140"/>
      <c r="M932" s="140"/>
      <c r="N932" s="140"/>
      <c r="W932" s="194"/>
      <c r="X932" s="194"/>
      <c r="Y932" s="194"/>
    </row>
    <row r="933">
      <c r="C933" s="11"/>
      <c r="J933" s="141"/>
      <c r="L933" s="140"/>
      <c r="M933" s="140"/>
      <c r="N933" s="140"/>
      <c r="W933" s="194"/>
      <c r="X933" s="194"/>
      <c r="Y933" s="194"/>
    </row>
    <row r="934">
      <c r="C934" s="11"/>
      <c r="J934" s="141"/>
      <c r="L934" s="140"/>
      <c r="M934" s="140"/>
      <c r="N934" s="140"/>
      <c r="W934" s="194"/>
      <c r="X934" s="194"/>
      <c r="Y934" s="194"/>
    </row>
    <row r="935">
      <c r="C935" s="11"/>
      <c r="J935" s="141"/>
      <c r="L935" s="140"/>
      <c r="M935" s="140"/>
      <c r="N935" s="140"/>
      <c r="W935" s="194"/>
      <c r="X935" s="194"/>
      <c r="Y935" s="194"/>
    </row>
    <row r="936">
      <c r="C936" s="11"/>
      <c r="J936" s="141"/>
      <c r="L936" s="140"/>
      <c r="M936" s="140"/>
      <c r="N936" s="140"/>
      <c r="W936" s="194"/>
      <c r="X936" s="194"/>
      <c r="Y936" s="194"/>
    </row>
    <row r="937">
      <c r="C937" s="11"/>
      <c r="J937" s="141"/>
      <c r="L937" s="140"/>
      <c r="M937" s="140"/>
      <c r="N937" s="140"/>
      <c r="W937" s="194"/>
      <c r="X937" s="194"/>
      <c r="Y937" s="194"/>
    </row>
    <row r="938">
      <c r="C938" s="11"/>
      <c r="J938" s="141"/>
      <c r="L938" s="140"/>
      <c r="M938" s="140"/>
      <c r="N938" s="140"/>
      <c r="W938" s="194"/>
      <c r="X938" s="194"/>
      <c r="Y938" s="194"/>
    </row>
    <row r="939">
      <c r="C939" s="11"/>
      <c r="J939" s="141"/>
      <c r="L939" s="140"/>
      <c r="M939" s="140"/>
      <c r="N939" s="140"/>
      <c r="W939" s="194"/>
      <c r="X939" s="194"/>
      <c r="Y939" s="194"/>
    </row>
    <row r="940">
      <c r="C940" s="11"/>
      <c r="J940" s="141"/>
      <c r="L940" s="140"/>
      <c r="M940" s="140"/>
      <c r="N940" s="140"/>
      <c r="W940" s="194"/>
      <c r="X940" s="194"/>
      <c r="Y940" s="194"/>
    </row>
    <row r="941">
      <c r="C941" s="11"/>
      <c r="J941" s="141"/>
      <c r="L941" s="140"/>
      <c r="M941" s="140"/>
      <c r="N941" s="140"/>
      <c r="W941" s="194"/>
      <c r="X941" s="194"/>
      <c r="Y941" s="194"/>
    </row>
    <row r="942">
      <c r="C942" s="11"/>
      <c r="J942" s="141"/>
      <c r="L942" s="140"/>
      <c r="M942" s="140"/>
      <c r="N942" s="140"/>
      <c r="W942" s="194"/>
      <c r="X942" s="194"/>
      <c r="Y942" s="194"/>
    </row>
    <row r="943">
      <c r="C943" s="11"/>
      <c r="J943" s="141"/>
      <c r="L943" s="140"/>
      <c r="M943" s="140"/>
      <c r="N943" s="140"/>
      <c r="W943" s="194"/>
      <c r="X943" s="194"/>
      <c r="Y943" s="194"/>
    </row>
    <row r="944">
      <c r="C944" s="11"/>
      <c r="J944" s="141"/>
      <c r="L944" s="140"/>
      <c r="M944" s="140"/>
      <c r="N944" s="140"/>
      <c r="W944" s="194"/>
      <c r="X944" s="194"/>
      <c r="Y944" s="194"/>
    </row>
    <row r="945">
      <c r="C945" s="11"/>
      <c r="J945" s="141"/>
      <c r="L945" s="140"/>
      <c r="M945" s="140"/>
      <c r="N945" s="140"/>
      <c r="W945" s="194"/>
      <c r="X945" s="194"/>
      <c r="Y945" s="194"/>
    </row>
    <row r="946">
      <c r="C946" s="11"/>
      <c r="J946" s="141"/>
      <c r="L946" s="140"/>
      <c r="M946" s="140"/>
      <c r="N946" s="140"/>
      <c r="W946" s="194"/>
      <c r="X946" s="194"/>
      <c r="Y946" s="194"/>
    </row>
    <row r="947">
      <c r="C947" s="11"/>
      <c r="J947" s="141"/>
      <c r="L947" s="140"/>
      <c r="M947" s="140"/>
      <c r="N947" s="140"/>
      <c r="W947" s="194"/>
      <c r="X947" s="194"/>
      <c r="Y947" s="194"/>
    </row>
    <row r="948">
      <c r="C948" s="11"/>
      <c r="J948" s="141"/>
      <c r="L948" s="140"/>
      <c r="M948" s="140"/>
      <c r="N948" s="140"/>
      <c r="W948" s="194"/>
      <c r="X948" s="194"/>
      <c r="Y948" s="194"/>
    </row>
    <row r="949">
      <c r="C949" s="11"/>
      <c r="J949" s="141"/>
      <c r="L949" s="140"/>
      <c r="M949" s="140"/>
      <c r="N949" s="140"/>
      <c r="W949" s="194"/>
      <c r="X949" s="194"/>
      <c r="Y949" s="194"/>
    </row>
    <row r="950">
      <c r="C950" s="11"/>
      <c r="J950" s="141"/>
      <c r="L950" s="140"/>
      <c r="M950" s="140"/>
      <c r="N950" s="140"/>
      <c r="W950" s="194"/>
      <c r="X950" s="194"/>
      <c r="Y950" s="194"/>
    </row>
    <row r="951">
      <c r="C951" s="11"/>
      <c r="J951" s="141"/>
      <c r="L951" s="140"/>
      <c r="M951" s="140"/>
      <c r="N951" s="140"/>
      <c r="W951" s="194"/>
      <c r="X951" s="194"/>
      <c r="Y951" s="194"/>
    </row>
    <row r="952">
      <c r="C952" s="11"/>
      <c r="J952" s="141"/>
      <c r="L952" s="140"/>
      <c r="M952" s="140"/>
      <c r="N952" s="140"/>
      <c r="W952" s="194"/>
      <c r="X952" s="194"/>
      <c r="Y952" s="194"/>
    </row>
    <row r="953">
      <c r="C953" s="11"/>
      <c r="J953" s="141"/>
      <c r="L953" s="140"/>
      <c r="M953" s="140"/>
      <c r="N953" s="140"/>
      <c r="W953" s="194"/>
      <c r="X953" s="194"/>
      <c r="Y953" s="194"/>
    </row>
    <row r="954">
      <c r="C954" s="11"/>
      <c r="J954" s="141"/>
      <c r="L954" s="140"/>
      <c r="M954" s="140"/>
      <c r="N954" s="140"/>
      <c r="W954" s="194"/>
      <c r="X954" s="194"/>
      <c r="Y954" s="194"/>
    </row>
    <row r="955">
      <c r="C955" s="11"/>
      <c r="J955" s="141"/>
      <c r="L955" s="140"/>
      <c r="M955" s="140"/>
      <c r="N955" s="140"/>
      <c r="W955" s="194"/>
      <c r="X955" s="194"/>
      <c r="Y955" s="194"/>
    </row>
    <row r="956">
      <c r="C956" s="11"/>
      <c r="J956" s="141"/>
      <c r="L956" s="140"/>
      <c r="M956" s="140"/>
      <c r="N956" s="140"/>
      <c r="W956" s="194"/>
      <c r="X956" s="194"/>
      <c r="Y956" s="194"/>
    </row>
    <row r="957">
      <c r="C957" s="11"/>
      <c r="J957" s="141"/>
      <c r="L957" s="140"/>
      <c r="M957" s="140"/>
      <c r="N957" s="140"/>
      <c r="W957" s="194"/>
      <c r="X957" s="194"/>
      <c r="Y957" s="194"/>
    </row>
    <row r="958">
      <c r="C958" s="11"/>
      <c r="J958" s="141"/>
      <c r="L958" s="140"/>
      <c r="M958" s="140"/>
      <c r="N958" s="140"/>
      <c r="W958" s="194"/>
      <c r="X958" s="194"/>
      <c r="Y958" s="194"/>
    </row>
    <row r="959">
      <c r="C959" s="11"/>
      <c r="J959" s="141"/>
      <c r="L959" s="140"/>
      <c r="M959" s="140"/>
      <c r="N959" s="140"/>
      <c r="W959" s="194"/>
      <c r="X959" s="194"/>
      <c r="Y959" s="194"/>
    </row>
    <row r="960">
      <c r="C960" s="11"/>
      <c r="J960" s="141"/>
      <c r="L960" s="140"/>
      <c r="M960" s="140"/>
      <c r="N960" s="140"/>
      <c r="W960" s="194"/>
      <c r="X960" s="194"/>
      <c r="Y960" s="194"/>
    </row>
    <row r="961">
      <c r="C961" s="11"/>
      <c r="J961" s="141"/>
      <c r="L961" s="140"/>
      <c r="M961" s="140"/>
      <c r="N961" s="140"/>
      <c r="W961" s="194"/>
      <c r="X961" s="194"/>
      <c r="Y961" s="194"/>
    </row>
    <row r="962">
      <c r="C962" s="11"/>
      <c r="J962" s="141"/>
      <c r="L962" s="140"/>
      <c r="M962" s="140"/>
      <c r="N962" s="140"/>
      <c r="W962" s="194"/>
      <c r="X962" s="194"/>
      <c r="Y962" s="194"/>
    </row>
    <row r="963">
      <c r="C963" s="11"/>
      <c r="J963" s="141"/>
      <c r="L963" s="140"/>
      <c r="M963" s="140"/>
      <c r="N963" s="140"/>
      <c r="W963" s="194"/>
      <c r="X963" s="194"/>
      <c r="Y963" s="194"/>
    </row>
    <row r="964">
      <c r="C964" s="11"/>
      <c r="J964" s="141"/>
      <c r="L964" s="140"/>
      <c r="M964" s="140"/>
      <c r="N964" s="140"/>
      <c r="W964" s="194"/>
      <c r="X964" s="194"/>
      <c r="Y964" s="194"/>
    </row>
    <row r="965">
      <c r="C965" s="11"/>
      <c r="J965" s="141"/>
      <c r="L965" s="140"/>
      <c r="M965" s="140"/>
      <c r="N965" s="140"/>
      <c r="W965" s="194"/>
      <c r="X965" s="194"/>
      <c r="Y965" s="194"/>
    </row>
    <row r="966">
      <c r="C966" s="11"/>
      <c r="J966" s="141"/>
      <c r="L966" s="140"/>
      <c r="M966" s="140"/>
      <c r="N966" s="140"/>
      <c r="W966" s="194"/>
      <c r="X966" s="194"/>
      <c r="Y966" s="194"/>
    </row>
    <row r="967">
      <c r="C967" s="11"/>
      <c r="J967" s="141"/>
      <c r="L967" s="140"/>
      <c r="M967" s="140"/>
      <c r="N967" s="140"/>
      <c r="W967" s="194"/>
      <c r="X967" s="194"/>
      <c r="Y967" s="194"/>
    </row>
    <row r="968">
      <c r="C968" s="11"/>
      <c r="J968" s="141"/>
      <c r="L968" s="140"/>
      <c r="M968" s="140"/>
      <c r="N968" s="140"/>
      <c r="W968" s="194"/>
      <c r="X968" s="194"/>
      <c r="Y968" s="194"/>
    </row>
    <row r="969">
      <c r="C969" s="11"/>
      <c r="J969" s="141"/>
      <c r="L969" s="140"/>
      <c r="M969" s="140"/>
      <c r="N969" s="140"/>
      <c r="W969" s="194"/>
      <c r="X969" s="194"/>
      <c r="Y969" s="194"/>
    </row>
    <row r="970">
      <c r="C970" s="11"/>
      <c r="J970" s="141"/>
      <c r="L970" s="140"/>
      <c r="M970" s="140"/>
      <c r="N970" s="140"/>
      <c r="W970" s="194"/>
      <c r="X970" s="194"/>
      <c r="Y970" s="194"/>
    </row>
    <row r="971">
      <c r="C971" s="11"/>
      <c r="J971" s="141"/>
      <c r="L971" s="140"/>
      <c r="M971" s="140"/>
      <c r="N971" s="140"/>
      <c r="W971" s="194"/>
      <c r="X971" s="194"/>
      <c r="Y971" s="194"/>
    </row>
    <row r="972">
      <c r="C972" s="11"/>
      <c r="J972" s="141"/>
      <c r="L972" s="140"/>
      <c r="M972" s="140"/>
      <c r="N972" s="140"/>
      <c r="W972" s="194"/>
      <c r="X972" s="194"/>
      <c r="Y972" s="194"/>
    </row>
    <row r="973">
      <c r="C973" s="11"/>
      <c r="J973" s="141"/>
      <c r="L973" s="140"/>
      <c r="M973" s="140"/>
      <c r="N973" s="140"/>
      <c r="W973" s="194"/>
      <c r="X973" s="194"/>
      <c r="Y973" s="194"/>
    </row>
    <row r="974">
      <c r="C974" s="11"/>
      <c r="J974" s="141"/>
      <c r="L974" s="140"/>
      <c r="M974" s="140"/>
      <c r="N974" s="140"/>
      <c r="W974" s="194"/>
      <c r="X974" s="194"/>
      <c r="Y974" s="194"/>
    </row>
    <row r="975">
      <c r="C975" s="11"/>
      <c r="J975" s="141"/>
      <c r="L975" s="140"/>
      <c r="M975" s="140"/>
      <c r="N975" s="140"/>
      <c r="W975" s="194"/>
      <c r="X975" s="194"/>
      <c r="Y975" s="194"/>
    </row>
    <row r="976">
      <c r="C976" s="11"/>
      <c r="J976" s="141"/>
      <c r="L976" s="140"/>
      <c r="M976" s="140"/>
      <c r="N976" s="140"/>
      <c r="W976" s="194"/>
      <c r="X976" s="194"/>
      <c r="Y976" s="194"/>
    </row>
    <row r="977">
      <c r="C977" s="11"/>
      <c r="J977" s="141"/>
      <c r="L977" s="140"/>
      <c r="M977" s="140"/>
      <c r="N977" s="140"/>
      <c r="W977" s="194"/>
      <c r="X977" s="194"/>
      <c r="Y977" s="194"/>
    </row>
    <row r="978">
      <c r="C978" s="11"/>
      <c r="J978" s="141"/>
      <c r="L978" s="140"/>
      <c r="M978" s="140"/>
      <c r="N978" s="140"/>
      <c r="W978" s="194"/>
      <c r="X978" s="194"/>
      <c r="Y978" s="194"/>
    </row>
    <row r="979">
      <c r="C979" s="11"/>
      <c r="J979" s="141"/>
      <c r="L979" s="140"/>
      <c r="M979" s="140"/>
      <c r="N979" s="140"/>
      <c r="W979" s="194"/>
      <c r="X979" s="194"/>
      <c r="Y979" s="194"/>
    </row>
    <row r="980">
      <c r="C980" s="11"/>
      <c r="J980" s="141"/>
      <c r="L980" s="140"/>
      <c r="M980" s="140"/>
      <c r="N980" s="140"/>
      <c r="W980" s="194"/>
      <c r="X980" s="194"/>
      <c r="Y980" s="194"/>
    </row>
    <row r="981">
      <c r="C981" s="11"/>
      <c r="J981" s="141"/>
      <c r="L981" s="140"/>
      <c r="M981" s="140"/>
      <c r="N981" s="140"/>
      <c r="W981" s="194"/>
      <c r="X981" s="194"/>
      <c r="Y981" s="194"/>
    </row>
    <row r="982">
      <c r="C982" s="11"/>
      <c r="J982" s="141"/>
      <c r="L982" s="140"/>
      <c r="M982" s="140"/>
      <c r="N982" s="140"/>
      <c r="W982" s="194"/>
      <c r="X982" s="194"/>
      <c r="Y982" s="194"/>
    </row>
    <row r="983">
      <c r="C983" s="11"/>
      <c r="J983" s="141"/>
      <c r="L983" s="140"/>
      <c r="M983" s="140"/>
      <c r="N983" s="140"/>
      <c r="W983" s="194"/>
      <c r="X983" s="194"/>
      <c r="Y983" s="194"/>
    </row>
    <row r="984">
      <c r="C984" s="11"/>
      <c r="J984" s="141"/>
      <c r="L984" s="140"/>
      <c r="M984" s="140"/>
      <c r="N984" s="140"/>
      <c r="W984" s="194"/>
      <c r="X984" s="194"/>
      <c r="Y984" s="194"/>
    </row>
    <row r="985">
      <c r="C985" s="11"/>
      <c r="J985" s="141"/>
      <c r="L985" s="140"/>
      <c r="M985" s="140"/>
      <c r="N985" s="140"/>
      <c r="W985" s="194"/>
      <c r="X985" s="194"/>
      <c r="Y985" s="194"/>
    </row>
    <row r="986">
      <c r="C986" s="11"/>
      <c r="J986" s="141"/>
      <c r="L986" s="140"/>
      <c r="M986" s="140"/>
      <c r="N986" s="140"/>
      <c r="W986" s="194"/>
      <c r="X986" s="194"/>
      <c r="Y986" s="194"/>
    </row>
    <row r="987">
      <c r="C987" s="11"/>
      <c r="J987" s="141"/>
      <c r="L987" s="140"/>
      <c r="M987" s="140"/>
      <c r="N987" s="140"/>
      <c r="W987" s="194"/>
      <c r="X987" s="194"/>
      <c r="Y987" s="194"/>
    </row>
    <row r="988">
      <c r="C988" s="11"/>
      <c r="J988" s="141"/>
      <c r="L988" s="140"/>
      <c r="M988" s="140"/>
      <c r="N988" s="140"/>
      <c r="W988" s="194"/>
      <c r="X988" s="194"/>
      <c r="Y988" s="194"/>
    </row>
    <row r="989">
      <c r="C989" s="11"/>
      <c r="J989" s="141"/>
      <c r="L989" s="140"/>
      <c r="M989" s="140"/>
      <c r="N989" s="140"/>
      <c r="W989" s="194"/>
      <c r="X989" s="194"/>
      <c r="Y989" s="194"/>
    </row>
    <row r="990">
      <c r="C990" s="11"/>
      <c r="J990" s="141"/>
      <c r="L990" s="140"/>
      <c r="M990" s="140"/>
      <c r="N990" s="140"/>
      <c r="W990" s="194"/>
      <c r="X990" s="194"/>
      <c r="Y990" s="194"/>
    </row>
    <row r="991">
      <c r="C991" s="11"/>
      <c r="J991" s="141"/>
      <c r="L991" s="140"/>
      <c r="M991" s="140"/>
      <c r="N991" s="140"/>
      <c r="W991" s="194"/>
      <c r="X991" s="194"/>
      <c r="Y991" s="194"/>
    </row>
    <row r="992">
      <c r="C992" s="11"/>
      <c r="J992" s="141"/>
      <c r="L992" s="140"/>
      <c r="M992" s="140"/>
      <c r="N992" s="140"/>
      <c r="W992" s="194"/>
      <c r="X992" s="194"/>
      <c r="Y992" s="194"/>
    </row>
    <row r="993">
      <c r="C993" s="11"/>
      <c r="J993" s="141"/>
      <c r="L993" s="140"/>
      <c r="M993" s="140"/>
      <c r="N993" s="140"/>
      <c r="W993" s="194"/>
      <c r="X993" s="194"/>
      <c r="Y993" s="194"/>
    </row>
    <row r="994">
      <c r="C994" s="11"/>
      <c r="J994" s="141"/>
      <c r="L994" s="140"/>
      <c r="M994" s="140"/>
      <c r="N994" s="140"/>
      <c r="W994" s="194"/>
      <c r="X994" s="194"/>
      <c r="Y994" s="194"/>
    </row>
    <row r="995">
      <c r="C995" s="11"/>
      <c r="J995" s="141"/>
      <c r="L995" s="140"/>
      <c r="M995" s="140"/>
      <c r="N995" s="140"/>
      <c r="W995" s="194"/>
      <c r="X995" s="194"/>
      <c r="Y995" s="194"/>
    </row>
    <row r="996">
      <c r="C996" s="11"/>
      <c r="J996" s="141"/>
      <c r="L996" s="140"/>
      <c r="M996" s="140"/>
      <c r="N996" s="140"/>
      <c r="W996" s="194"/>
      <c r="X996" s="194"/>
      <c r="Y996" s="194"/>
    </row>
    <row r="997">
      <c r="C997" s="11"/>
      <c r="J997" s="141"/>
      <c r="L997" s="140"/>
      <c r="M997" s="140"/>
      <c r="N997" s="140"/>
      <c r="W997" s="194"/>
      <c r="X997" s="194"/>
      <c r="Y997" s="194"/>
    </row>
    <row r="998">
      <c r="C998" s="11"/>
      <c r="J998" s="141"/>
      <c r="L998" s="140"/>
      <c r="M998" s="140"/>
      <c r="N998" s="140"/>
      <c r="W998" s="194"/>
      <c r="X998" s="194"/>
      <c r="Y998" s="194"/>
    </row>
    <row r="999">
      <c r="C999" s="11"/>
      <c r="J999" s="141"/>
      <c r="L999" s="140"/>
      <c r="M999" s="140"/>
      <c r="N999" s="140"/>
      <c r="W999" s="194"/>
      <c r="X999" s="194"/>
      <c r="Y999" s="194"/>
    </row>
    <row r="1000">
      <c r="C1000" s="11"/>
      <c r="J1000" s="141"/>
      <c r="L1000" s="140"/>
      <c r="M1000" s="140"/>
      <c r="N1000" s="140"/>
      <c r="W1000" s="194"/>
      <c r="X1000" s="194"/>
      <c r="Y1000" s="194"/>
    </row>
    <row r="1001">
      <c r="C1001" s="11"/>
      <c r="J1001" s="141"/>
      <c r="L1001" s="140"/>
      <c r="M1001" s="140"/>
      <c r="N1001" s="140"/>
      <c r="W1001" s="194"/>
      <c r="X1001" s="194"/>
      <c r="Y1001" s="194"/>
    </row>
  </sheetData>
  <mergeCells count="2">
    <mergeCell ref="L47:Z47"/>
    <mergeCell ref="L67:Z67"/>
  </mergeCells>
  <conditionalFormatting sqref="K1:K25">
    <cfRule type="colorScale" priority="1">
      <colorScale>
        <cfvo type="min"/>
        <cfvo type="percentile" val="50"/>
        <cfvo type="max"/>
        <color rgb="FFE67C73"/>
        <color rgb="FFFFD666"/>
        <color rgb="FF57BB8A"/>
      </colorScale>
    </cfRule>
  </conditionalFormatting>
  <conditionalFormatting sqref="L1:L25 K23:K1001">
    <cfRule type="cellIs" dxfId="1" priority="2" operator="equal">
      <formula>"yes"</formula>
    </cfRule>
  </conditionalFormatting>
  <conditionalFormatting sqref="L1:L25 K23:K1001">
    <cfRule type="cellIs" dxfId="2" priority="3" operator="equal">
      <formula>"no"</formula>
    </cfRule>
  </conditionalFormatting>
  <conditionalFormatting sqref="N1:N25">
    <cfRule type="colorScale" priority="4">
      <colorScale>
        <cfvo type="min"/>
        <cfvo type="percentile" val="50"/>
        <cfvo type="max"/>
        <color rgb="FFE67C73"/>
        <color rgb="FFFFD666"/>
        <color rgb="FF57BB8A"/>
      </colorScale>
    </cfRule>
  </conditionalFormatting>
  <conditionalFormatting sqref="O1:O25">
    <cfRule type="colorScale" priority="5">
      <colorScale>
        <cfvo type="min"/>
        <cfvo type="percentile" val="50"/>
        <cfvo type="max"/>
        <color rgb="FFE67C73"/>
        <color rgb="FFFFD666"/>
        <color rgb="FF57BB8A"/>
      </colorScale>
    </cfRule>
  </conditionalFormatting>
  <conditionalFormatting sqref="M2:M25">
    <cfRule type="colorScale" priority="6">
      <colorScale>
        <cfvo type="min"/>
        <cfvo type="percentile" val="50"/>
        <cfvo type="max"/>
        <color rgb="FFE67C73"/>
        <color rgb="FFFFD666"/>
        <color rgb="FF57BB8A"/>
      </colorScale>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38"/>
    <col customWidth="1" min="2" max="2" width="7.13"/>
    <col customWidth="1" min="3" max="3" width="5.0"/>
    <col customWidth="1" min="4" max="4" width="6.5"/>
    <col customWidth="1" min="5" max="5" width="4.5"/>
    <col customWidth="1" min="6" max="6" width="4.0"/>
    <col customWidth="1" min="7" max="7" width="4.5"/>
    <col customWidth="1" min="8" max="8" width="4.0"/>
    <col customWidth="1" min="9" max="9" width="7.25"/>
    <col customWidth="1" min="10" max="10" width="2.88"/>
    <col customWidth="1" min="11" max="12" width="8.38"/>
    <col customWidth="1" min="13" max="13" width="7.63"/>
    <col customWidth="1" min="14" max="14" width="5.88"/>
    <col customWidth="1" min="15" max="15" width="6.5"/>
    <col customWidth="1" min="16" max="16" width="6.0"/>
    <col customWidth="1" min="17" max="17" width="4.25"/>
  </cols>
  <sheetData>
    <row r="1">
      <c r="B1" s="7" t="s">
        <v>305</v>
      </c>
      <c r="C1" s="16" t="s">
        <v>306</v>
      </c>
      <c r="D1" s="7" t="s">
        <v>307</v>
      </c>
      <c r="E1" s="7" t="s">
        <v>308</v>
      </c>
      <c r="F1" s="7" t="s">
        <v>309</v>
      </c>
      <c r="G1" s="7" t="s">
        <v>310</v>
      </c>
      <c r="H1" s="7" t="s">
        <v>311</v>
      </c>
      <c r="I1" s="7" t="s">
        <v>312</v>
      </c>
      <c r="J1" s="7" t="s">
        <v>313</v>
      </c>
      <c r="K1" s="139" t="s">
        <v>314</v>
      </c>
      <c r="L1" s="139" t="s">
        <v>441</v>
      </c>
      <c r="M1" s="7" t="s">
        <v>315</v>
      </c>
      <c r="N1" s="137" t="s">
        <v>316</v>
      </c>
      <c r="O1" s="137" t="s">
        <v>317</v>
      </c>
      <c r="P1" s="137" t="s">
        <v>318</v>
      </c>
      <c r="R1" s="7" t="s">
        <v>319</v>
      </c>
    </row>
    <row r="2">
      <c r="A2" s="7" t="s">
        <v>442</v>
      </c>
      <c r="B2" s="7" t="s">
        <v>369</v>
      </c>
      <c r="C2" s="7">
        <v>1.0</v>
      </c>
      <c r="D2" s="7" t="s">
        <v>325</v>
      </c>
      <c r="E2" s="7">
        <v>1.0</v>
      </c>
      <c r="F2" s="7">
        <v>5.0</v>
      </c>
      <c r="G2" s="7">
        <v>15.0</v>
      </c>
      <c r="H2" s="7">
        <v>5.0</v>
      </c>
      <c r="I2" s="7">
        <v>1.0</v>
      </c>
      <c r="J2" s="7">
        <v>18.0</v>
      </c>
      <c r="K2" s="141">
        <f t="shared" ref="K2:K106" si="2">C2/(24*I2+J2-$R$2)</f>
        <v>0.05938634114</v>
      </c>
      <c r="L2" s="139" t="s">
        <v>370</v>
      </c>
      <c r="M2" s="7" t="s">
        <v>370</v>
      </c>
      <c r="N2" s="193">
        <f t="shared" ref="N2:P2" si="1">$C2/F2</f>
        <v>0.2</v>
      </c>
      <c r="O2" s="193">
        <f t="shared" si="1"/>
        <v>0.06666666667</v>
      </c>
      <c r="P2" s="193">
        <f t="shared" si="1"/>
        <v>0.2</v>
      </c>
      <c r="R2" s="10">
        <f>((30*(41+(18/60)))/60)+((60*4)+30+(40/60))/60</f>
        <v>25.16111111</v>
      </c>
    </row>
    <row r="3">
      <c r="A3" s="7" t="s">
        <v>443</v>
      </c>
      <c r="B3" s="7" t="s">
        <v>369</v>
      </c>
      <c r="C3" s="7">
        <v>1.0</v>
      </c>
      <c r="D3" s="7" t="s">
        <v>329</v>
      </c>
      <c r="E3" s="7">
        <v>1.0</v>
      </c>
      <c r="F3" s="7">
        <v>5.0</v>
      </c>
      <c r="G3" s="7">
        <v>15.0</v>
      </c>
      <c r="H3" s="7">
        <v>5.0</v>
      </c>
      <c r="I3" s="7">
        <v>1.0</v>
      </c>
      <c r="J3" s="7">
        <v>18.0</v>
      </c>
      <c r="K3" s="141">
        <f t="shared" si="2"/>
        <v>0.05938634114</v>
      </c>
      <c r="L3" s="139" t="s">
        <v>370</v>
      </c>
      <c r="M3" s="7" t="s">
        <v>370</v>
      </c>
      <c r="N3" s="193">
        <f t="shared" ref="N3:P3" si="3">$C3/F3</f>
        <v>0.2</v>
      </c>
      <c r="O3" s="193">
        <f t="shared" si="3"/>
        <v>0.06666666667</v>
      </c>
      <c r="P3" s="193">
        <f t="shared" si="3"/>
        <v>0.2</v>
      </c>
    </row>
    <row r="4">
      <c r="A4" s="7" t="s">
        <v>444</v>
      </c>
      <c r="B4" s="7" t="s">
        <v>369</v>
      </c>
      <c r="C4" s="7">
        <v>1.0</v>
      </c>
      <c r="D4" s="7" t="s">
        <v>332</v>
      </c>
      <c r="E4" s="7">
        <v>1.0</v>
      </c>
      <c r="F4" s="7">
        <v>5.0</v>
      </c>
      <c r="G4" s="7">
        <v>15.0</v>
      </c>
      <c r="H4" s="7">
        <v>5.0</v>
      </c>
      <c r="I4" s="7">
        <v>1.0</v>
      </c>
      <c r="J4" s="7">
        <v>18.0</v>
      </c>
      <c r="K4" s="141">
        <f t="shared" si="2"/>
        <v>0.05938634114</v>
      </c>
      <c r="L4" s="139" t="s">
        <v>370</v>
      </c>
      <c r="M4" s="7" t="s">
        <v>370</v>
      </c>
      <c r="N4" s="193">
        <f t="shared" ref="N4:P4" si="4">$C4/F4</f>
        <v>0.2</v>
      </c>
      <c r="O4" s="193">
        <f t="shared" si="4"/>
        <v>0.06666666667</v>
      </c>
      <c r="P4" s="193">
        <f t="shared" si="4"/>
        <v>0.2</v>
      </c>
    </row>
    <row r="5">
      <c r="A5" s="7" t="s">
        <v>445</v>
      </c>
      <c r="B5" s="7" t="s">
        <v>369</v>
      </c>
      <c r="C5" s="7">
        <v>1.0</v>
      </c>
      <c r="D5" s="7" t="s">
        <v>325</v>
      </c>
      <c r="E5" s="7">
        <v>1.0</v>
      </c>
      <c r="F5" s="7">
        <v>5.0</v>
      </c>
      <c r="G5" s="7">
        <v>15.0</v>
      </c>
      <c r="H5" s="7">
        <v>5.0</v>
      </c>
      <c r="I5" s="7">
        <v>1.0</v>
      </c>
      <c r="J5" s="7">
        <v>18.0</v>
      </c>
      <c r="K5" s="141">
        <f t="shared" si="2"/>
        <v>0.05938634114</v>
      </c>
      <c r="L5" s="139" t="s">
        <v>370</v>
      </c>
      <c r="M5" s="7" t="s">
        <v>326</v>
      </c>
      <c r="N5" s="193">
        <f t="shared" ref="N5:P5" si="5">$C5/F5</f>
        <v>0.2</v>
      </c>
      <c r="O5" s="193">
        <f t="shared" si="5"/>
        <v>0.06666666667</v>
      </c>
      <c r="P5" s="193">
        <f t="shared" si="5"/>
        <v>0.2</v>
      </c>
    </row>
    <row r="6">
      <c r="A6" s="7" t="s">
        <v>446</v>
      </c>
      <c r="B6" s="7" t="s">
        <v>369</v>
      </c>
      <c r="C6" s="7">
        <v>1.0</v>
      </c>
      <c r="D6" s="7" t="s">
        <v>329</v>
      </c>
      <c r="E6" s="7">
        <v>1.0</v>
      </c>
      <c r="F6" s="7">
        <v>5.0</v>
      </c>
      <c r="G6" s="7">
        <v>15.0</v>
      </c>
      <c r="H6" s="7">
        <v>5.0</v>
      </c>
      <c r="I6" s="7">
        <v>1.0</v>
      </c>
      <c r="J6" s="7">
        <v>18.0</v>
      </c>
      <c r="K6" s="141">
        <f t="shared" si="2"/>
        <v>0.05938634114</v>
      </c>
      <c r="L6" s="139" t="s">
        <v>326</v>
      </c>
      <c r="M6" s="7" t="s">
        <v>326</v>
      </c>
      <c r="N6" s="193">
        <f t="shared" ref="N6:P6" si="6">$C6/F6</f>
        <v>0.2</v>
      </c>
      <c r="O6" s="193">
        <f t="shared" si="6"/>
        <v>0.06666666667</v>
      </c>
      <c r="P6" s="193">
        <f t="shared" si="6"/>
        <v>0.2</v>
      </c>
    </row>
    <row r="7">
      <c r="A7" s="7" t="s">
        <v>447</v>
      </c>
      <c r="B7" s="7" t="s">
        <v>369</v>
      </c>
      <c r="C7" s="7">
        <v>1.0</v>
      </c>
      <c r="D7" s="7" t="s">
        <v>332</v>
      </c>
      <c r="E7" s="7">
        <v>1.0</v>
      </c>
      <c r="F7" s="7">
        <v>5.0</v>
      </c>
      <c r="G7" s="7">
        <v>15.0</v>
      </c>
      <c r="H7" s="7">
        <v>5.0</v>
      </c>
      <c r="I7" s="7">
        <v>1.0</v>
      </c>
      <c r="J7" s="7">
        <v>18.0</v>
      </c>
      <c r="K7" s="141">
        <f t="shared" si="2"/>
        <v>0.05938634114</v>
      </c>
      <c r="L7" s="139" t="s">
        <v>326</v>
      </c>
      <c r="M7" s="7" t="s">
        <v>326</v>
      </c>
      <c r="N7" s="193">
        <f t="shared" ref="N7:P7" si="7">$C7/F7</f>
        <v>0.2</v>
      </c>
      <c r="O7" s="193">
        <f t="shared" si="7"/>
        <v>0.06666666667</v>
      </c>
      <c r="P7" s="193">
        <f t="shared" si="7"/>
        <v>0.2</v>
      </c>
    </row>
    <row r="8">
      <c r="A8" s="243" t="s">
        <v>442</v>
      </c>
      <c r="B8" s="243" t="s">
        <v>353</v>
      </c>
      <c r="C8" s="244">
        <v>1.0</v>
      </c>
      <c r="D8" s="243" t="s">
        <v>325</v>
      </c>
      <c r="E8" s="24">
        <v>2.0</v>
      </c>
      <c r="F8" s="29">
        <v>20.0</v>
      </c>
      <c r="G8" s="29">
        <v>59.0</v>
      </c>
      <c r="H8" s="29">
        <v>20.0</v>
      </c>
      <c r="I8" s="29">
        <v>2.0</v>
      </c>
      <c r="J8" s="29">
        <v>5.0</v>
      </c>
      <c r="K8" s="245">
        <f t="shared" si="2"/>
        <v>0.03592097386</v>
      </c>
      <c r="L8" s="246" t="s">
        <v>370</v>
      </c>
      <c r="M8" s="247" t="s">
        <v>370</v>
      </c>
      <c r="N8" s="248">
        <f t="shared" ref="N8:P8" si="8">$C8/F8</f>
        <v>0.05</v>
      </c>
      <c r="O8" s="249">
        <f t="shared" si="8"/>
        <v>0.01694915254</v>
      </c>
      <c r="P8" s="248">
        <f t="shared" si="8"/>
        <v>0.05</v>
      </c>
    </row>
    <row r="9">
      <c r="A9" s="7" t="s">
        <v>442</v>
      </c>
      <c r="B9" s="7" t="s">
        <v>353</v>
      </c>
      <c r="C9" s="16">
        <v>1.0</v>
      </c>
      <c r="D9" s="7" t="s">
        <v>325</v>
      </c>
      <c r="E9" s="7">
        <v>1.0</v>
      </c>
      <c r="F9" s="7">
        <v>20.0</v>
      </c>
      <c r="G9" s="7">
        <v>59.0</v>
      </c>
      <c r="H9" s="7">
        <v>20.0</v>
      </c>
      <c r="I9" s="7">
        <v>2.0</v>
      </c>
      <c r="J9" s="7">
        <v>5.0</v>
      </c>
      <c r="K9" s="141">
        <f t="shared" si="2"/>
        <v>0.03592097386</v>
      </c>
      <c r="L9" s="139" t="s">
        <v>370</v>
      </c>
      <c r="M9" s="7" t="s">
        <v>370</v>
      </c>
      <c r="N9" s="193">
        <f t="shared" ref="N9:P9" si="9">$C9/F9</f>
        <v>0.05</v>
      </c>
      <c r="O9" s="193">
        <f t="shared" si="9"/>
        <v>0.01694915254</v>
      </c>
      <c r="P9" s="193">
        <f t="shared" si="9"/>
        <v>0.05</v>
      </c>
    </row>
    <row r="10">
      <c r="A10" s="7" t="s">
        <v>444</v>
      </c>
      <c r="B10" s="7" t="s">
        <v>353</v>
      </c>
      <c r="C10" s="16">
        <v>1.0</v>
      </c>
      <c r="D10" s="7" t="s">
        <v>332</v>
      </c>
      <c r="E10" s="7">
        <v>1.0</v>
      </c>
      <c r="F10" s="7">
        <v>20.0</v>
      </c>
      <c r="G10" s="7">
        <v>59.0</v>
      </c>
      <c r="H10" s="7">
        <v>20.0</v>
      </c>
      <c r="I10" s="7">
        <v>2.0</v>
      </c>
      <c r="J10" s="7">
        <v>5.0</v>
      </c>
      <c r="K10" s="141">
        <f t="shared" si="2"/>
        <v>0.03592097386</v>
      </c>
      <c r="L10" s="139" t="s">
        <v>370</v>
      </c>
      <c r="M10" s="7" t="s">
        <v>370</v>
      </c>
      <c r="N10" s="193">
        <f t="shared" ref="N10:P10" si="10">$C10/F10</f>
        <v>0.05</v>
      </c>
      <c r="O10" s="193">
        <f t="shared" si="10"/>
        <v>0.01694915254</v>
      </c>
      <c r="P10" s="193">
        <f t="shared" si="10"/>
        <v>0.05</v>
      </c>
    </row>
    <row r="11">
      <c r="A11" s="243" t="s">
        <v>444</v>
      </c>
      <c r="B11" s="243" t="s">
        <v>353</v>
      </c>
      <c r="C11" s="244">
        <v>1.0</v>
      </c>
      <c r="D11" s="243" t="s">
        <v>332</v>
      </c>
      <c r="E11" s="24">
        <v>2.0</v>
      </c>
      <c r="F11" s="29">
        <v>20.0</v>
      </c>
      <c r="G11" s="29">
        <v>59.0</v>
      </c>
      <c r="H11" s="29">
        <v>20.0</v>
      </c>
      <c r="I11" s="29">
        <v>2.0</v>
      </c>
      <c r="J11" s="29">
        <v>5.0</v>
      </c>
      <c r="K11" s="245">
        <f t="shared" si="2"/>
        <v>0.03592097386</v>
      </c>
      <c r="L11" s="139" t="s">
        <v>370</v>
      </c>
      <c r="M11" s="247" t="s">
        <v>370</v>
      </c>
      <c r="N11" s="193">
        <f t="shared" ref="N11:P11" si="11">$C11/F11</f>
        <v>0.05</v>
      </c>
      <c r="O11" s="193">
        <f t="shared" si="11"/>
        <v>0.01694915254</v>
      </c>
      <c r="P11" s="193">
        <f t="shared" si="11"/>
        <v>0.05</v>
      </c>
    </row>
    <row r="12">
      <c r="A12" s="7" t="s">
        <v>447</v>
      </c>
      <c r="B12" s="7" t="s">
        <v>360</v>
      </c>
      <c r="C12" s="16">
        <v>1.0</v>
      </c>
      <c r="D12" s="7" t="s">
        <v>332</v>
      </c>
      <c r="E12" s="7">
        <v>1.0</v>
      </c>
      <c r="F12" s="7">
        <v>20.0</v>
      </c>
      <c r="G12" s="7">
        <v>59.0</v>
      </c>
      <c r="H12" s="7">
        <v>20.0</v>
      </c>
      <c r="I12" s="7">
        <v>2.0</v>
      </c>
      <c r="J12" s="7">
        <v>5.0</v>
      </c>
      <c r="K12" s="141">
        <f t="shared" si="2"/>
        <v>0.03592097386</v>
      </c>
      <c r="L12" s="139" t="s">
        <v>370</v>
      </c>
      <c r="M12" s="7" t="s">
        <v>326</v>
      </c>
      <c r="N12" s="193">
        <f t="shared" ref="N12:P12" si="12">$C12/F12</f>
        <v>0.05</v>
      </c>
      <c r="O12" s="193">
        <f t="shared" si="12"/>
        <v>0.01694915254</v>
      </c>
      <c r="P12" s="193">
        <f t="shared" si="12"/>
        <v>0.05</v>
      </c>
    </row>
    <row r="13">
      <c r="A13" s="7" t="s">
        <v>445</v>
      </c>
      <c r="B13" s="7" t="s">
        <v>360</v>
      </c>
      <c r="C13" s="16">
        <v>1.0</v>
      </c>
      <c r="D13" s="7" t="s">
        <v>325</v>
      </c>
      <c r="E13" s="7">
        <v>1.0</v>
      </c>
      <c r="F13" s="7">
        <v>20.0</v>
      </c>
      <c r="G13" s="7">
        <v>59.0</v>
      </c>
      <c r="H13" s="7">
        <v>20.0</v>
      </c>
      <c r="I13" s="7">
        <v>2.0</v>
      </c>
      <c r="J13" s="7">
        <v>5.0</v>
      </c>
      <c r="K13" s="141">
        <f t="shared" si="2"/>
        <v>0.03592097386</v>
      </c>
      <c r="L13" s="139" t="s">
        <v>370</v>
      </c>
      <c r="M13" s="7" t="s">
        <v>370</v>
      </c>
      <c r="N13" s="193">
        <f t="shared" ref="N13:P13" si="13">$C13/F13</f>
        <v>0.05</v>
      </c>
      <c r="O13" s="193">
        <f t="shared" si="13"/>
        <v>0.01694915254</v>
      </c>
      <c r="P13" s="193">
        <f t="shared" si="13"/>
        <v>0.05</v>
      </c>
    </row>
    <row r="14">
      <c r="A14" s="7" t="s">
        <v>446</v>
      </c>
      <c r="B14" s="16" t="s">
        <v>360</v>
      </c>
      <c r="C14" s="16">
        <v>1.0</v>
      </c>
      <c r="D14" s="7" t="s">
        <v>329</v>
      </c>
      <c r="E14" s="7">
        <v>1.0</v>
      </c>
      <c r="F14" s="7">
        <v>20.0</v>
      </c>
      <c r="G14" s="7">
        <v>59.0</v>
      </c>
      <c r="H14" s="7">
        <v>20.0</v>
      </c>
      <c r="I14" s="7">
        <v>2.0</v>
      </c>
      <c r="J14" s="7">
        <v>5.0</v>
      </c>
      <c r="K14" s="141">
        <f t="shared" si="2"/>
        <v>0.03592097386</v>
      </c>
      <c r="L14" s="139" t="s">
        <v>370</v>
      </c>
      <c r="M14" s="7" t="s">
        <v>370</v>
      </c>
      <c r="N14" s="193">
        <f t="shared" ref="N14:P14" si="14">$C14/F14</f>
        <v>0.05</v>
      </c>
      <c r="O14" s="193">
        <f t="shared" si="14"/>
        <v>0.01694915254</v>
      </c>
      <c r="P14" s="193">
        <f t="shared" si="14"/>
        <v>0.05</v>
      </c>
    </row>
    <row r="15">
      <c r="A15" s="243" t="s">
        <v>443</v>
      </c>
      <c r="B15" s="243" t="s">
        <v>353</v>
      </c>
      <c r="C15" s="244">
        <v>1.0</v>
      </c>
      <c r="D15" s="243" t="s">
        <v>329</v>
      </c>
      <c r="E15" s="24">
        <v>2.0</v>
      </c>
      <c r="F15" s="29">
        <v>20.0</v>
      </c>
      <c r="G15" s="29">
        <v>59.0</v>
      </c>
      <c r="H15" s="29">
        <v>20.0</v>
      </c>
      <c r="I15" s="29">
        <v>2.0</v>
      </c>
      <c r="J15" s="29">
        <v>5.0</v>
      </c>
      <c r="K15" s="245">
        <f t="shared" si="2"/>
        <v>0.03592097386</v>
      </c>
      <c r="L15" s="246" t="s">
        <v>370</v>
      </c>
      <c r="M15" s="247" t="s">
        <v>370</v>
      </c>
      <c r="N15" s="248">
        <f t="shared" ref="N15:P15" si="15">$C15/F15</f>
        <v>0.05</v>
      </c>
      <c r="O15" s="249">
        <f t="shared" si="15"/>
        <v>0.01694915254</v>
      </c>
      <c r="P15" s="248">
        <f t="shared" si="15"/>
        <v>0.05</v>
      </c>
    </row>
    <row r="16">
      <c r="A16" s="7" t="s">
        <v>443</v>
      </c>
      <c r="B16" s="7" t="s">
        <v>353</v>
      </c>
      <c r="C16" s="16">
        <v>1.0</v>
      </c>
      <c r="D16" s="7" t="s">
        <v>329</v>
      </c>
      <c r="E16" s="7">
        <v>1.0</v>
      </c>
      <c r="F16" s="7">
        <v>20.0</v>
      </c>
      <c r="G16" s="7">
        <v>59.0</v>
      </c>
      <c r="H16" s="7">
        <v>20.0</v>
      </c>
      <c r="I16" s="7">
        <v>2.0</v>
      </c>
      <c r="J16" s="7">
        <v>5.0</v>
      </c>
      <c r="K16" s="141">
        <f t="shared" si="2"/>
        <v>0.03592097386</v>
      </c>
      <c r="L16" s="139" t="s">
        <v>370</v>
      </c>
      <c r="M16" s="7" t="s">
        <v>370</v>
      </c>
      <c r="N16" s="193">
        <f t="shared" ref="N16:P16" si="16">$C16/F16</f>
        <v>0.05</v>
      </c>
      <c r="O16" s="193">
        <f t="shared" si="16"/>
        <v>0.01694915254</v>
      </c>
      <c r="P16" s="193">
        <f t="shared" si="16"/>
        <v>0.05</v>
      </c>
    </row>
    <row r="17">
      <c r="A17" s="7" t="s">
        <v>447</v>
      </c>
      <c r="B17" s="7" t="s">
        <v>360</v>
      </c>
      <c r="C17" s="16">
        <v>1.0</v>
      </c>
      <c r="D17" s="7" t="s">
        <v>332</v>
      </c>
      <c r="E17" s="7">
        <v>2.0</v>
      </c>
      <c r="F17" s="7">
        <v>20.0</v>
      </c>
      <c r="G17" s="7">
        <v>59.0</v>
      </c>
      <c r="H17" s="7">
        <v>20.0</v>
      </c>
      <c r="I17" s="7">
        <v>2.0</v>
      </c>
      <c r="J17" s="7">
        <v>5.0</v>
      </c>
      <c r="K17" s="141">
        <f t="shared" si="2"/>
        <v>0.03592097386</v>
      </c>
      <c r="L17" s="139" t="s">
        <v>326</v>
      </c>
      <c r="M17" s="7" t="s">
        <v>326</v>
      </c>
      <c r="N17" s="193">
        <f t="shared" ref="N17:P17" si="17">$C17/F17</f>
        <v>0.05</v>
      </c>
      <c r="O17" s="193">
        <f t="shared" si="17"/>
        <v>0.01694915254</v>
      </c>
      <c r="P17" s="193">
        <f t="shared" si="17"/>
        <v>0.05</v>
      </c>
    </row>
    <row r="18">
      <c r="A18" s="7" t="s">
        <v>445</v>
      </c>
      <c r="B18" s="7" t="s">
        <v>360</v>
      </c>
      <c r="C18" s="16">
        <v>1.0</v>
      </c>
      <c r="D18" s="7" t="s">
        <v>325</v>
      </c>
      <c r="E18" s="7">
        <v>2.0</v>
      </c>
      <c r="F18" s="7">
        <v>20.0</v>
      </c>
      <c r="G18" s="7">
        <v>59.0</v>
      </c>
      <c r="H18" s="7">
        <v>20.0</v>
      </c>
      <c r="I18" s="7">
        <v>2.0</v>
      </c>
      <c r="J18" s="7">
        <v>5.0</v>
      </c>
      <c r="K18" s="141">
        <f t="shared" si="2"/>
        <v>0.03592097386</v>
      </c>
      <c r="L18" s="139" t="s">
        <v>370</v>
      </c>
      <c r="M18" s="7" t="s">
        <v>326</v>
      </c>
      <c r="N18" s="193">
        <f t="shared" ref="N18:P18" si="18">$C18/F18</f>
        <v>0.05</v>
      </c>
      <c r="O18" s="193">
        <f t="shared" si="18"/>
        <v>0.01694915254</v>
      </c>
      <c r="P18" s="193">
        <f t="shared" si="18"/>
        <v>0.05</v>
      </c>
    </row>
    <row r="19">
      <c r="A19" s="7" t="s">
        <v>446</v>
      </c>
      <c r="B19" s="16" t="s">
        <v>360</v>
      </c>
      <c r="C19" s="16">
        <v>1.0</v>
      </c>
      <c r="D19" s="7" t="s">
        <v>329</v>
      </c>
      <c r="E19" s="7">
        <v>2.0</v>
      </c>
      <c r="F19" s="7">
        <v>20.0</v>
      </c>
      <c r="G19" s="7">
        <v>59.0</v>
      </c>
      <c r="H19" s="7">
        <v>20.0</v>
      </c>
      <c r="I19" s="7">
        <v>2.0</v>
      </c>
      <c r="J19" s="7">
        <v>5.0</v>
      </c>
      <c r="K19" s="141">
        <f t="shared" si="2"/>
        <v>0.03592097386</v>
      </c>
      <c r="L19" s="139" t="s">
        <v>370</v>
      </c>
      <c r="M19" s="7" t="s">
        <v>326</v>
      </c>
      <c r="N19" s="193">
        <f t="shared" ref="N19:P19" si="19">$C19/F19</f>
        <v>0.05</v>
      </c>
      <c r="O19" s="193">
        <f t="shared" si="19"/>
        <v>0.01694915254</v>
      </c>
      <c r="P19" s="193">
        <f t="shared" si="19"/>
        <v>0.05</v>
      </c>
    </row>
    <row r="20">
      <c r="A20" s="7" t="s">
        <v>448</v>
      </c>
      <c r="B20" s="7" t="s">
        <v>360</v>
      </c>
      <c r="C20" s="16">
        <v>0.5</v>
      </c>
      <c r="D20" s="7" t="s">
        <v>332</v>
      </c>
      <c r="E20" s="7">
        <v>6.0</v>
      </c>
      <c r="F20" s="7">
        <v>15.0</v>
      </c>
      <c r="G20" s="7">
        <v>45.0</v>
      </c>
      <c r="H20" s="7">
        <v>15.0</v>
      </c>
      <c r="I20" s="7">
        <v>1.0</v>
      </c>
      <c r="J20" s="7">
        <v>16.0</v>
      </c>
      <c r="K20" s="141">
        <f t="shared" si="2"/>
        <v>0.03369524523</v>
      </c>
      <c r="L20" s="139" t="s">
        <v>370</v>
      </c>
      <c r="M20" s="7" t="s">
        <v>370</v>
      </c>
      <c r="N20" s="193">
        <f t="shared" ref="N20:P20" si="20">$C20/F20</f>
        <v>0.03333333333</v>
      </c>
      <c r="O20" s="193">
        <f t="shared" si="20"/>
        <v>0.01111111111</v>
      </c>
      <c r="P20" s="193">
        <f t="shared" si="20"/>
        <v>0.03333333333</v>
      </c>
    </row>
    <row r="21">
      <c r="A21" s="7" t="s">
        <v>449</v>
      </c>
      <c r="B21" s="7" t="s">
        <v>360</v>
      </c>
      <c r="C21" s="16">
        <v>0.5</v>
      </c>
      <c r="D21" s="7" t="s">
        <v>325</v>
      </c>
      <c r="E21" s="7">
        <v>6.0</v>
      </c>
      <c r="F21" s="7">
        <v>15.0</v>
      </c>
      <c r="G21" s="7">
        <v>45.0</v>
      </c>
      <c r="H21" s="7">
        <v>15.0</v>
      </c>
      <c r="I21" s="7">
        <v>1.0</v>
      </c>
      <c r="J21" s="7">
        <v>16.0</v>
      </c>
      <c r="K21" s="141">
        <f t="shared" si="2"/>
        <v>0.03369524523</v>
      </c>
      <c r="L21" s="139" t="s">
        <v>370</v>
      </c>
      <c r="M21" s="7" t="s">
        <v>370</v>
      </c>
      <c r="N21" s="193">
        <f t="shared" ref="N21:P21" si="21">$C21/F21</f>
        <v>0.03333333333</v>
      </c>
      <c r="O21" s="193">
        <f t="shared" si="21"/>
        <v>0.01111111111</v>
      </c>
      <c r="P21" s="193">
        <f t="shared" si="21"/>
        <v>0.03333333333</v>
      </c>
    </row>
    <row r="22">
      <c r="A22" s="7" t="s">
        <v>450</v>
      </c>
      <c r="B22" s="7" t="s">
        <v>360</v>
      </c>
      <c r="C22" s="16">
        <v>0.5</v>
      </c>
      <c r="D22" s="7" t="s">
        <v>329</v>
      </c>
      <c r="E22" s="7">
        <v>6.0</v>
      </c>
      <c r="F22" s="7">
        <v>15.0</v>
      </c>
      <c r="G22" s="7">
        <v>45.0</v>
      </c>
      <c r="H22" s="7">
        <v>15.0</v>
      </c>
      <c r="I22" s="7">
        <v>1.0</v>
      </c>
      <c r="J22" s="7">
        <v>16.0</v>
      </c>
      <c r="K22" s="141">
        <f t="shared" si="2"/>
        <v>0.03369524523</v>
      </c>
      <c r="L22" s="139" t="s">
        <v>370</v>
      </c>
      <c r="M22" s="7" t="s">
        <v>370</v>
      </c>
      <c r="N22" s="193">
        <f t="shared" ref="N22:P22" si="22">$C22/F22</f>
        <v>0.03333333333</v>
      </c>
      <c r="O22" s="193">
        <f t="shared" si="22"/>
        <v>0.01111111111</v>
      </c>
      <c r="P22" s="193">
        <f t="shared" si="22"/>
        <v>0.03333333333</v>
      </c>
    </row>
    <row r="23">
      <c r="A23" s="7" t="s">
        <v>451</v>
      </c>
      <c r="B23" s="7" t="s">
        <v>353</v>
      </c>
      <c r="C23" s="16">
        <v>1.5</v>
      </c>
      <c r="D23" s="7" t="s">
        <v>332</v>
      </c>
      <c r="E23" s="7">
        <v>1.0</v>
      </c>
      <c r="F23" s="7">
        <v>31.0</v>
      </c>
      <c r="G23" s="7">
        <v>92.0</v>
      </c>
      <c r="H23" s="7">
        <v>31.0</v>
      </c>
      <c r="I23" s="7">
        <v>3.0</v>
      </c>
      <c r="J23" s="7">
        <v>11.0</v>
      </c>
      <c r="K23" s="141">
        <f t="shared" si="2"/>
        <v>0.02593410815</v>
      </c>
      <c r="L23" s="139" t="s">
        <v>326</v>
      </c>
      <c r="M23" s="7" t="s">
        <v>326</v>
      </c>
      <c r="N23" s="193">
        <f t="shared" ref="N23:P23" si="23">$C23/F23</f>
        <v>0.04838709677</v>
      </c>
      <c r="O23" s="193">
        <f t="shared" si="23"/>
        <v>0.01630434783</v>
      </c>
      <c r="P23" s="193">
        <f t="shared" si="23"/>
        <v>0.04838709677</v>
      </c>
    </row>
    <row r="24">
      <c r="A24" s="7" t="s">
        <v>452</v>
      </c>
      <c r="B24" s="7" t="s">
        <v>353</v>
      </c>
      <c r="C24" s="16">
        <v>1.5</v>
      </c>
      <c r="D24" s="7" t="s">
        <v>325</v>
      </c>
      <c r="E24" s="7">
        <v>1.0</v>
      </c>
      <c r="F24" s="7">
        <v>31.0</v>
      </c>
      <c r="G24" s="7">
        <v>92.0</v>
      </c>
      <c r="H24" s="7">
        <v>31.0</v>
      </c>
      <c r="I24" s="7">
        <v>3.0</v>
      </c>
      <c r="J24" s="7">
        <v>11.0</v>
      </c>
      <c r="K24" s="141">
        <f t="shared" si="2"/>
        <v>0.02593410815</v>
      </c>
      <c r="L24" s="139" t="s">
        <v>326</v>
      </c>
      <c r="M24" s="7" t="s">
        <v>326</v>
      </c>
      <c r="N24" s="193">
        <f t="shared" ref="N24:P24" si="24">$C24/F24</f>
        <v>0.04838709677</v>
      </c>
      <c r="O24" s="193">
        <f t="shared" si="24"/>
        <v>0.01630434783</v>
      </c>
      <c r="P24" s="193">
        <f t="shared" si="24"/>
        <v>0.04838709677</v>
      </c>
    </row>
    <row r="25">
      <c r="A25" s="7" t="s">
        <v>453</v>
      </c>
      <c r="B25" s="7" t="s">
        <v>360</v>
      </c>
      <c r="C25" s="16">
        <v>1.5</v>
      </c>
      <c r="D25" s="7" t="s">
        <v>332</v>
      </c>
      <c r="E25" s="7">
        <v>1.0</v>
      </c>
      <c r="F25" s="7">
        <v>31.0</v>
      </c>
      <c r="G25" s="7">
        <v>92.0</v>
      </c>
      <c r="H25" s="7">
        <v>31.0</v>
      </c>
      <c r="I25" s="7">
        <v>3.0</v>
      </c>
      <c r="J25" s="7">
        <v>11.0</v>
      </c>
      <c r="K25" s="141">
        <f t="shared" si="2"/>
        <v>0.02593410815</v>
      </c>
      <c r="L25" s="139" t="s">
        <v>326</v>
      </c>
      <c r="M25" s="7" t="s">
        <v>326</v>
      </c>
      <c r="N25" s="193">
        <f t="shared" ref="N25:P25" si="25">$C25/F25</f>
        <v>0.04838709677</v>
      </c>
      <c r="O25" s="193">
        <f t="shared" si="25"/>
        <v>0.01630434783</v>
      </c>
      <c r="P25" s="193">
        <f t="shared" si="25"/>
        <v>0.04838709677</v>
      </c>
    </row>
    <row r="26">
      <c r="A26" s="7" t="s">
        <v>454</v>
      </c>
      <c r="B26" s="7" t="s">
        <v>360</v>
      </c>
      <c r="C26" s="16">
        <v>1.5</v>
      </c>
      <c r="D26" s="7" t="s">
        <v>325</v>
      </c>
      <c r="E26" s="7">
        <v>1.0</v>
      </c>
      <c r="F26" s="7">
        <v>31.0</v>
      </c>
      <c r="G26" s="7">
        <v>92.0</v>
      </c>
      <c r="H26" s="7">
        <v>31.0</v>
      </c>
      <c r="I26" s="7">
        <v>3.0</v>
      </c>
      <c r="J26" s="7">
        <v>11.0</v>
      </c>
      <c r="K26" s="141">
        <f t="shared" si="2"/>
        <v>0.02593410815</v>
      </c>
      <c r="L26" s="139" t="s">
        <v>326</v>
      </c>
      <c r="M26" s="7" t="s">
        <v>326</v>
      </c>
      <c r="N26" s="193">
        <f t="shared" ref="N26:P26" si="26">$C26/F26</f>
        <v>0.04838709677</v>
      </c>
      <c r="O26" s="193">
        <f t="shared" si="26"/>
        <v>0.01630434783</v>
      </c>
      <c r="P26" s="193">
        <f t="shared" si="26"/>
        <v>0.04838709677</v>
      </c>
    </row>
    <row r="27">
      <c r="A27" s="7" t="s">
        <v>455</v>
      </c>
      <c r="B27" s="7" t="s">
        <v>360</v>
      </c>
      <c r="C27" s="16">
        <v>1.5</v>
      </c>
      <c r="D27" s="7" t="s">
        <v>329</v>
      </c>
      <c r="E27" s="7">
        <v>1.0</v>
      </c>
      <c r="F27" s="7">
        <v>31.0</v>
      </c>
      <c r="G27" s="7">
        <v>92.0</v>
      </c>
      <c r="H27" s="7">
        <v>31.0</v>
      </c>
      <c r="I27" s="7">
        <v>3.0</v>
      </c>
      <c r="J27" s="7">
        <v>11.0</v>
      </c>
      <c r="K27" s="141">
        <f t="shared" si="2"/>
        <v>0.02593410815</v>
      </c>
      <c r="L27" s="139" t="s">
        <v>326</v>
      </c>
      <c r="M27" s="7" t="s">
        <v>326</v>
      </c>
      <c r="N27" s="193">
        <f t="shared" ref="N27:P27" si="27">$C27/F27</f>
        <v>0.04838709677</v>
      </c>
      <c r="O27" s="193">
        <f t="shared" si="27"/>
        <v>0.01630434783</v>
      </c>
      <c r="P27" s="193">
        <f t="shared" si="27"/>
        <v>0.04838709677</v>
      </c>
    </row>
    <row r="28">
      <c r="A28" s="7" t="s">
        <v>456</v>
      </c>
      <c r="B28" s="7" t="s">
        <v>353</v>
      </c>
      <c r="C28" s="16">
        <v>1.5</v>
      </c>
      <c r="D28" s="7" t="s">
        <v>329</v>
      </c>
      <c r="E28" s="7">
        <v>1.0</v>
      </c>
      <c r="F28" s="7">
        <v>31.0</v>
      </c>
      <c r="G28" s="7">
        <v>92.0</v>
      </c>
      <c r="H28" s="7">
        <v>31.0</v>
      </c>
      <c r="I28" s="7">
        <v>3.0</v>
      </c>
      <c r="J28" s="7">
        <v>11.0</v>
      </c>
      <c r="K28" s="141">
        <f t="shared" si="2"/>
        <v>0.02593410815</v>
      </c>
      <c r="L28" s="139" t="s">
        <v>326</v>
      </c>
      <c r="M28" s="7" t="s">
        <v>326</v>
      </c>
      <c r="N28" s="193">
        <f t="shared" ref="N28:P28" si="28">$C28/F28</f>
        <v>0.04838709677</v>
      </c>
      <c r="O28" s="193">
        <f t="shared" si="28"/>
        <v>0.01630434783</v>
      </c>
      <c r="P28" s="193">
        <f t="shared" si="28"/>
        <v>0.04838709677</v>
      </c>
    </row>
    <row r="29">
      <c r="A29" s="7" t="s">
        <v>457</v>
      </c>
      <c r="B29" s="7" t="s">
        <v>369</v>
      </c>
      <c r="C29" s="16">
        <v>1.0</v>
      </c>
      <c r="D29" s="7" t="s">
        <v>325</v>
      </c>
      <c r="E29" s="7">
        <v>5.0</v>
      </c>
      <c r="F29" s="7">
        <v>6.0</v>
      </c>
      <c r="G29" s="7">
        <v>18.0</v>
      </c>
      <c r="H29" s="7">
        <v>6.0</v>
      </c>
      <c r="I29" s="7">
        <v>2.0</v>
      </c>
      <c r="J29" s="7">
        <v>14.0</v>
      </c>
      <c r="K29" s="141">
        <f t="shared" si="2"/>
        <v>0.02714522696</v>
      </c>
      <c r="L29" s="139" t="s">
        <v>370</v>
      </c>
      <c r="M29" s="7" t="s">
        <v>370</v>
      </c>
      <c r="N29" s="193">
        <f t="shared" ref="N29:P29" si="29">$C29/F29</f>
        <v>0.1666666667</v>
      </c>
      <c r="O29" s="193">
        <f t="shared" si="29"/>
        <v>0.05555555556</v>
      </c>
      <c r="P29" s="193">
        <f t="shared" si="29"/>
        <v>0.1666666667</v>
      </c>
    </row>
    <row r="30">
      <c r="A30" s="7" t="s">
        <v>458</v>
      </c>
      <c r="B30" s="7" t="s">
        <v>369</v>
      </c>
      <c r="C30" s="16">
        <v>1.0</v>
      </c>
      <c r="D30" s="7" t="s">
        <v>329</v>
      </c>
      <c r="E30" s="7">
        <v>5.0</v>
      </c>
      <c r="F30" s="7">
        <v>6.0</v>
      </c>
      <c r="G30" s="7">
        <v>18.0</v>
      </c>
      <c r="H30" s="7">
        <v>6.0</v>
      </c>
      <c r="I30" s="7">
        <v>2.0</v>
      </c>
      <c r="J30" s="7">
        <v>14.0</v>
      </c>
      <c r="K30" s="141">
        <f t="shared" si="2"/>
        <v>0.02714522696</v>
      </c>
      <c r="L30" s="139" t="s">
        <v>370</v>
      </c>
      <c r="M30" s="7" t="s">
        <v>370</v>
      </c>
      <c r="N30" s="193">
        <f t="shared" ref="N30:P30" si="30">$C30/F30</f>
        <v>0.1666666667</v>
      </c>
      <c r="O30" s="193">
        <f t="shared" si="30"/>
        <v>0.05555555556</v>
      </c>
      <c r="P30" s="193">
        <f t="shared" si="30"/>
        <v>0.1666666667</v>
      </c>
    </row>
    <row r="31">
      <c r="A31" s="7" t="s">
        <v>459</v>
      </c>
      <c r="B31" s="7" t="s">
        <v>369</v>
      </c>
      <c r="C31" s="16">
        <v>1.0</v>
      </c>
      <c r="D31" s="7" t="s">
        <v>332</v>
      </c>
      <c r="E31" s="7">
        <v>5.0</v>
      </c>
      <c r="F31" s="7">
        <v>6.0</v>
      </c>
      <c r="G31" s="7">
        <v>18.0</v>
      </c>
      <c r="H31" s="7">
        <v>6.0</v>
      </c>
      <c r="I31" s="7">
        <v>2.0</v>
      </c>
      <c r="J31" s="7">
        <v>14.0</v>
      </c>
      <c r="K31" s="141">
        <f t="shared" si="2"/>
        <v>0.02714522696</v>
      </c>
      <c r="L31" s="139" t="s">
        <v>370</v>
      </c>
      <c r="M31" s="7" t="s">
        <v>370</v>
      </c>
      <c r="N31" s="193">
        <f t="shared" ref="N31:P31" si="31">$C31/F31</f>
        <v>0.1666666667</v>
      </c>
      <c r="O31" s="193">
        <f t="shared" si="31"/>
        <v>0.05555555556</v>
      </c>
      <c r="P31" s="193">
        <f t="shared" si="31"/>
        <v>0.1666666667</v>
      </c>
    </row>
    <row r="32">
      <c r="A32" s="7" t="s">
        <v>442</v>
      </c>
      <c r="B32" s="7" t="s">
        <v>369</v>
      </c>
      <c r="C32" s="7">
        <v>1.0</v>
      </c>
      <c r="D32" s="7" t="s">
        <v>325</v>
      </c>
      <c r="E32" s="7">
        <v>2.0</v>
      </c>
      <c r="F32" s="7">
        <v>5.0</v>
      </c>
      <c r="G32" s="7">
        <v>15.0</v>
      </c>
      <c r="H32" s="7">
        <v>5.0</v>
      </c>
      <c r="I32" s="7">
        <v>2.0</v>
      </c>
      <c r="J32" s="7">
        <v>17.0</v>
      </c>
      <c r="K32" s="141">
        <f t="shared" si="2"/>
        <v>0.02510110166</v>
      </c>
      <c r="L32" s="139" t="s">
        <v>370</v>
      </c>
      <c r="M32" s="7" t="s">
        <v>326</v>
      </c>
      <c r="N32" s="193">
        <f t="shared" ref="N32:P32" si="32">$C32/F32</f>
        <v>0.2</v>
      </c>
      <c r="O32" s="193">
        <f t="shared" si="32"/>
        <v>0.06666666667</v>
      </c>
      <c r="P32" s="193">
        <f t="shared" si="32"/>
        <v>0.2</v>
      </c>
    </row>
    <row r="33">
      <c r="A33" s="7" t="s">
        <v>443</v>
      </c>
      <c r="B33" s="7" t="s">
        <v>369</v>
      </c>
      <c r="C33" s="7">
        <v>1.0</v>
      </c>
      <c r="D33" s="7" t="s">
        <v>329</v>
      </c>
      <c r="E33" s="7">
        <v>2.0</v>
      </c>
      <c r="F33" s="7">
        <v>5.0</v>
      </c>
      <c r="G33" s="7">
        <v>15.0</v>
      </c>
      <c r="H33" s="7">
        <v>5.0</v>
      </c>
      <c r="I33" s="7">
        <v>2.0</v>
      </c>
      <c r="J33" s="7">
        <v>17.0</v>
      </c>
      <c r="K33" s="141">
        <f t="shared" si="2"/>
        <v>0.02510110166</v>
      </c>
      <c r="L33" s="139" t="s">
        <v>370</v>
      </c>
      <c r="M33" s="7" t="s">
        <v>326</v>
      </c>
      <c r="N33" s="193">
        <f t="shared" ref="N33:P33" si="33">$C33/F33</f>
        <v>0.2</v>
      </c>
      <c r="O33" s="193">
        <f t="shared" si="33"/>
        <v>0.06666666667</v>
      </c>
      <c r="P33" s="193">
        <f t="shared" si="33"/>
        <v>0.2</v>
      </c>
    </row>
    <row r="34">
      <c r="A34" s="7" t="s">
        <v>444</v>
      </c>
      <c r="B34" s="7" t="s">
        <v>369</v>
      </c>
      <c r="C34" s="7">
        <v>1.0</v>
      </c>
      <c r="D34" s="7" t="s">
        <v>332</v>
      </c>
      <c r="E34" s="7">
        <v>2.0</v>
      </c>
      <c r="F34" s="7">
        <v>5.0</v>
      </c>
      <c r="G34" s="7">
        <v>15.0</v>
      </c>
      <c r="H34" s="7">
        <v>5.0</v>
      </c>
      <c r="I34" s="7">
        <v>2.0</v>
      </c>
      <c r="J34" s="7">
        <v>17.0</v>
      </c>
      <c r="K34" s="141">
        <f t="shared" si="2"/>
        <v>0.02510110166</v>
      </c>
      <c r="L34" s="139" t="s">
        <v>370</v>
      </c>
      <c r="M34" s="7" t="s">
        <v>326</v>
      </c>
      <c r="N34" s="193">
        <f t="shared" ref="N34:P34" si="34">$C34/F34</f>
        <v>0.2</v>
      </c>
      <c r="O34" s="193">
        <f t="shared" si="34"/>
        <v>0.06666666667</v>
      </c>
      <c r="P34" s="193">
        <f t="shared" si="34"/>
        <v>0.2</v>
      </c>
    </row>
    <row r="35">
      <c r="A35" s="7" t="s">
        <v>445</v>
      </c>
      <c r="B35" s="7" t="s">
        <v>369</v>
      </c>
      <c r="C35" s="7">
        <v>1.0</v>
      </c>
      <c r="D35" s="7" t="s">
        <v>325</v>
      </c>
      <c r="E35" s="7">
        <v>2.0</v>
      </c>
      <c r="F35" s="7">
        <v>5.0</v>
      </c>
      <c r="G35" s="7">
        <v>15.0</v>
      </c>
      <c r="H35" s="7">
        <v>5.0</v>
      </c>
      <c r="I35" s="7">
        <v>2.0</v>
      </c>
      <c r="J35" s="7">
        <v>17.0</v>
      </c>
      <c r="K35" s="141">
        <f t="shared" si="2"/>
        <v>0.02510110166</v>
      </c>
      <c r="L35" s="139" t="s">
        <v>326</v>
      </c>
      <c r="M35" s="7" t="s">
        <v>326</v>
      </c>
      <c r="N35" s="193">
        <f t="shared" ref="N35:P35" si="35">$C35/F35</f>
        <v>0.2</v>
      </c>
      <c r="O35" s="193">
        <f t="shared" si="35"/>
        <v>0.06666666667</v>
      </c>
      <c r="P35" s="193">
        <f t="shared" si="35"/>
        <v>0.2</v>
      </c>
    </row>
    <row r="36">
      <c r="A36" s="7" t="s">
        <v>446</v>
      </c>
      <c r="B36" s="7" t="s">
        <v>369</v>
      </c>
      <c r="C36" s="7">
        <v>1.0</v>
      </c>
      <c r="D36" s="7" t="s">
        <v>329</v>
      </c>
      <c r="E36" s="7">
        <v>2.0</v>
      </c>
      <c r="F36" s="7">
        <v>5.0</v>
      </c>
      <c r="G36" s="7">
        <v>15.0</v>
      </c>
      <c r="H36" s="7">
        <v>5.0</v>
      </c>
      <c r="I36" s="7">
        <v>2.0</v>
      </c>
      <c r="J36" s="7">
        <v>17.0</v>
      </c>
      <c r="K36" s="141">
        <f t="shared" si="2"/>
        <v>0.02510110166</v>
      </c>
      <c r="L36" s="139" t="s">
        <v>326</v>
      </c>
      <c r="M36" s="7" t="s">
        <v>326</v>
      </c>
      <c r="N36" s="193">
        <f t="shared" ref="N36:P36" si="36">$C36/F36</f>
        <v>0.2</v>
      </c>
      <c r="O36" s="193">
        <f t="shared" si="36"/>
        <v>0.06666666667</v>
      </c>
      <c r="P36" s="193">
        <f t="shared" si="36"/>
        <v>0.2</v>
      </c>
    </row>
    <row r="37">
      <c r="A37" s="7" t="s">
        <v>447</v>
      </c>
      <c r="B37" s="7" t="s">
        <v>369</v>
      </c>
      <c r="C37" s="7">
        <v>1.0</v>
      </c>
      <c r="D37" s="7" t="s">
        <v>332</v>
      </c>
      <c r="E37" s="7">
        <v>2.0</v>
      </c>
      <c r="F37" s="7">
        <v>5.0</v>
      </c>
      <c r="G37" s="7">
        <v>15.0</v>
      </c>
      <c r="H37" s="7">
        <v>5.0</v>
      </c>
      <c r="I37" s="7">
        <v>2.0</v>
      </c>
      <c r="J37" s="7">
        <v>17.0</v>
      </c>
      <c r="K37" s="141">
        <f t="shared" si="2"/>
        <v>0.02510110166</v>
      </c>
      <c r="L37" s="139" t="s">
        <v>326</v>
      </c>
      <c r="M37" s="7" t="s">
        <v>326</v>
      </c>
      <c r="N37" s="193">
        <f t="shared" ref="N37:P37" si="37">$C37/F37</f>
        <v>0.2</v>
      </c>
      <c r="O37" s="193">
        <f t="shared" si="37"/>
        <v>0.06666666667</v>
      </c>
      <c r="P37" s="193">
        <f t="shared" si="37"/>
        <v>0.2</v>
      </c>
    </row>
    <row r="38">
      <c r="A38" s="243" t="s">
        <v>442</v>
      </c>
      <c r="B38" s="243" t="s">
        <v>353</v>
      </c>
      <c r="C38" s="244">
        <v>1.0</v>
      </c>
      <c r="D38" s="243" t="s">
        <v>325</v>
      </c>
      <c r="E38" s="24">
        <v>3.0</v>
      </c>
      <c r="F38" s="24">
        <v>25.0</v>
      </c>
      <c r="G38" s="24">
        <v>74.0</v>
      </c>
      <c r="H38" s="24">
        <v>25.0</v>
      </c>
      <c r="I38" s="29">
        <v>2.0</v>
      </c>
      <c r="J38" s="24">
        <v>21.0</v>
      </c>
      <c r="K38" s="250">
        <f t="shared" si="2"/>
        <v>0.02281079711</v>
      </c>
      <c r="L38" s="251" t="s">
        <v>370</v>
      </c>
      <c r="M38" s="247" t="s">
        <v>370</v>
      </c>
      <c r="N38" s="252">
        <f t="shared" ref="N38:P38" si="38">$C38/F38</f>
        <v>0.04</v>
      </c>
      <c r="O38" s="252">
        <f t="shared" si="38"/>
        <v>0.01351351351</v>
      </c>
      <c r="P38" s="252">
        <f t="shared" si="38"/>
        <v>0.04</v>
      </c>
    </row>
    <row r="39">
      <c r="A39" s="243" t="s">
        <v>444</v>
      </c>
      <c r="B39" s="243" t="s">
        <v>353</v>
      </c>
      <c r="C39" s="244">
        <v>1.0</v>
      </c>
      <c r="D39" s="243" t="s">
        <v>332</v>
      </c>
      <c r="E39" s="24">
        <v>3.0</v>
      </c>
      <c r="F39" s="24">
        <v>25.0</v>
      </c>
      <c r="G39" s="24">
        <v>74.0</v>
      </c>
      <c r="H39" s="24">
        <v>25.0</v>
      </c>
      <c r="I39" s="29">
        <v>2.0</v>
      </c>
      <c r="J39" s="24">
        <v>21.0</v>
      </c>
      <c r="K39" s="245">
        <f t="shared" si="2"/>
        <v>0.02281079711</v>
      </c>
      <c r="L39" s="253" t="s">
        <v>370</v>
      </c>
      <c r="M39" s="247" t="s">
        <v>370</v>
      </c>
      <c r="N39" s="252">
        <f t="shared" ref="N39:P39" si="39">$C39/F39</f>
        <v>0.04</v>
      </c>
      <c r="O39" s="252">
        <f t="shared" si="39"/>
        <v>0.01351351351</v>
      </c>
      <c r="P39" s="252">
        <f t="shared" si="39"/>
        <v>0.04</v>
      </c>
    </row>
    <row r="40">
      <c r="A40" s="243" t="s">
        <v>443</v>
      </c>
      <c r="B40" s="243" t="s">
        <v>353</v>
      </c>
      <c r="C40" s="244">
        <v>1.0</v>
      </c>
      <c r="D40" s="243" t="s">
        <v>329</v>
      </c>
      <c r="E40" s="24">
        <v>3.0</v>
      </c>
      <c r="F40" s="24">
        <v>25.0</v>
      </c>
      <c r="G40" s="24">
        <v>74.0</v>
      </c>
      <c r="H40" s="24">
        <v>25.0</v>
      </c>
      <c r="I40" s="29">
        <v>2.0</v>
      </c>
      <c r="J40" s="24">
        <v>21.0</v>
      </c>
      <c r="K40" s="250">
        <f t="shared" si="2"/>
        <v>0.02281079711</v>
      </c>
      <c r="L40" s="251" t="s">
        <v>370</v>
      </c>
      <c r="M40" s="247" t="s">
        <v>370</v>
      </c>
      <c r="N40" s="252">
        <f t="shared" ref="N40:P40" si="40">$C40/F40</f>
        <v>0.04</v>
      </c>
      <c r="O40" s="252">
        <f t="shared" si="40"/>
        <v>0.01351351351</v>
      </c>
      <c r="P40" s="252">
        <f t="shared" si="40"/>
        <v>0.04</v>
      </c>
    </row>
    <row r="41">
      <c r="A41" s="243" t="s">
        <v>442</v>
      </c>
      <c r="B41" s="243" t="s">
        <v>353</v>
      </c>
      <c r="C41" s="244">
        <v>1.0</v>
      </c>
      <c r="D41" s="243" t="s">
        <v>325</v>
      </c>
      <c r="E41" s="24">
        <v>4.0</v>
      </c>
      <c r="F41" s="24">
        <v>25.0</v>
      </c>
      <c r="G41" s="24">
        <v>74.0</v>
      </c>
      <c r="H41" s="24">
        <v>25.0</v>
      </c>
      <c r="I41" s="29">
        <v>2.0</v>
      </c>
      <c r="J41" s="24">
        <v>21.0</v>
      </c>
      <c r="K41" s="245">
        <f t="shared" si="2"/>
        <v>0.02281079711</v>
      </c>
      <c r="L41" s="246" t="s">
        <v>370</v>
      </c>
      <c r="M41" s="247" t="s">
        <v>370</v>
      </c>
      <c r="N41" s="248">
        <f t="shared" ref="N41:P41" si="41">$C41/F41</f>
        <v>0.04</v>
      </c>
      <c r="O41" s="249">
        <f t="shared" si="41"/>
        <v>0.01351351351</v>
      </c>
      <c r="P41" s="248">
        <f t="shared" si="41"/>
        <v>0.04</v>
      </c>
    </row>
    <row r="42">
      <c r="A42" s="7" t="s">
        <v>444</v>
      </c>
      <c r="B42" s="7" t="s">
        <v>353</v>
      </c>
      <c r="C42" s="16">
        <v>1.0</v>
      </c>
      <c r="D42" s="7" t="s">
        <v>332</v>
      </c>
      <c r="E42" s="7">
        <v>4.0</v>
      </c>
      <c r="F42" s="7">
        <v>25.0</v>
      </c>
      <c r="G42" s="7">
        <v>74.0</v>
      </c>
      <c r="H42" s="7">
        <v>25.0</v>
      </c>
      <c r="I42" s="7">
        <v>2.0</v>
      </c>
      <c r="J42" s="7">
        <v>21.0</v>
      </c>
      <c r="K42" s="141">
        <f t="shared" si="2"/>
        <v>0.02281079711</v>
      </c>
      <c r="L42" s="139" t="s">
        <v>370</v>
      </c>
      <c r="M42" s="7" t="s">
        <v>370</v>
      </c>
      <c r="N42" s="193">
        <f t="shared" ref="N42:P42" si="42">$C42/F42</f>
        <v>0.04</v>
      </c>
      <c r="O42" s="193">
        <f t="shared" si="42"/>
        <v>0.01351351351</v>
      </c>
      <c r="P42" s="193">
        <f t="shared" si="42"/>
        <v>0.04</v>
      </c>
    </row>
    <row r="43">
      <c r="A43" s="243" t="s">
        <v>443</v>
      </c>
      <c r="B43" s="243" t="s">
        <v>353</v>
      </c>
      <c r="C43" s="244">
        <v>1.0</v>
      </c>
      <c r="D43" s="243" t="s">
        <v>329</v>
      </c>
      <c r="E43" s="24">
        <v>4.0</v>
      </c>
      <c r="F43" s="24">
        <v>25.0</v>
      </c>
      <c r="G43" s="24">
        <v>74.0</v>
      </c>
      <c r="H43" s="24">
        <v>25.0</v>
      </c>
      <c r="I43" s="29">
        <v>2.0</v>
      </c>
      <c r="J43" s="24">
        <v>21.0</v>
      </c>
      <c r="K43" s="250">
        <f t="shared" si="2"/>
        <v>0.02281079711</v>
      </c>
      <c r="L43" s="251" t="s">
        <v>370</v>
      </c>
      <c r="M43" s="247" t="s">
        <v>370</v>
      </c>
      <c r="N43" s="252">
        <f t="shared" ref="N43:P43" si="43">$C43/F43</f>
        <v>0.04</v>
      </c>
      <c r="O43" s="252">
        <f t="shared" si="43"/>
        <v>0.01351351351</v>
      </c>
      <c r="P43" s="252">
        <f t="shared" si="43"/>
        <v>0.04</v>
      </c>
    </row>
    <row r="44">
      <c r="A44" s="243" t="s">
        <v>442</v>
      </c>
      <c r="B44" s="243" t="s">
        <v>353</v>
      </c>
      <c r="C44" s="244">
        <v>1.0</v>
      </c>
      <c r="D44" s="243" t="s">
        <v>325</v>
      </c>
      <c r="E44" s="24">
        <v>5.0</v>
      </c>
      <c r="F44" s="24">
        <v>25.0</v>
      </c>
      <c r="G44" s="24">
        <v>74.0</v>
      </c>
      <c r="H44" s="24">
        <v>25.0</v>
      </c>
      <c r="I44" s="29">
        <v>2.0</v>
      </c>
      <c r="J44" s="24">
        <v>21.0</v>
      </c>
      <c r="K44" s="245">
        <f t="shared" si="2"/>
        <v>0.02281079711</v>
      </c>
      <c r="L44" s="246" t="s">
        <v>370</v>
      </c>
      <c r="M44" s="247" t="s">
        <v>326</v>
      </c>
      <c r="N44" s="248">
        <f t="shared" ref="N44:P44" si="44">$C44/F44</f>
        <v>0.04</v>
      </c>
      <c r="O44" s="249">
        <f t="shared" si="44"/>
        <v>0.01351351351</v>
      </c>
      <c r="P44" s="248">
        <f t="shared" si="44"/>
        <v>0.04</v>
      </c>
    </row>
    <row r="45">
      <c r="A45" s="7" t="s">
        <v>444</v>
      </c>
      <c r="B45" s="7" t="s">
        <v>353</v>
      </c>
      <c r="C45" s="16">
        <v>1.0</v>
      </c>
      <c r="D45" s="7" t="s">
        <v>332</v>
      </c>
      <c r="E45" s="7">
        <v>5.0</v>
      </c>
      <c r="F45" s="7">
        <v>25.0</v>
      </c>
      <c r="G45" s="7">
        <v>74.0</v>
      </c>
      <c r="H45" s="7">
        <v>25.0</v>
      </c>
      <c r="I45" s="7">
        <v>2.0</v>
      </c>
      <c r="J45" s="7">
        <v>21.0</v>
      </c>
      <c r="K45" s="141">
        <f t="shared" si="2"/>
        <v>0.02281079711</v>
      </c>
      <c r="L45" s="139" t="s">
        <v>370</v>
      </c>
      <c r="M45" s="7" t="s">
        <v>370</v>
      </c>
      <c r="N45" s="193">
        <f t="shared" ref="N45:P45" si="45">$C45/F45</f>
        <v>0.04</v>
      </c>
      <c r="O45" s="193">
        <f t="shared" si="45"/>
        <v>0.01351351351</v>
      </c>
      <c r="P45" s="193">
        <f t="shared" si="45"/>
        <v>0.04</v>
      </c>
    </row>
    <row r="46">
      <c r="A46" s="243" t="s">
        <v>443</v>
      </c>
      <c r="B46" s="243" t="s">
        <v>353</v>
      </c>
      <c r="C46" s="244">
        <v>1.0</v>
      </c>
      <c r="D46" s="243" t="s">
        <v>329</v>
      </c>
      <c r="E46" s="24">
        <v>5.0</v>
      </c>
      <c r="F46" s="24">
        <v>25.0</v>
      </c>
      <c r="G46" s="24">
        <v>74.0</v>
      </c>
      <c r="H46" s="24">
        <v>25.0</v>
      </c>
      <c r="I46" s="29">
        <v>2.0</v>
      </c>
      <c r="J46" s="24">
        <v>21.0</v>
      </c>
      <c r="K46" s="250">
        <f t="shared" si="2"/>
        <v>0.02281079711</v>
      </c>
      <c r="L46" s="251" t="s">
        <v>370</v>
      </c>
      <c r="M46" s="247" t="s">
        <v>326</v>
      </c>
      <c r="N46" s="252">
        <f t="shared" ref="N46:P46" si="46">$C46/F46</f>
        <v>0.04</v>
      </c>
      <c r="O46" s="252">
        <f t="shared" si="46"/>
        <v>0.01351351351</v>
      </c>
      <c r="P46" s="252">
        <f t="shared" si="46"/>
        <v>0.04</v>
      </c>
    </row>
    <row r="47">
      <c r="A47" s="243" t="s">
        <v>442</v>
      </c>
      <c r="B47" s="243" t="s">
        <v>353</v>
      </c>
      <c r="C47" s="244">
        <v>1.0</v>
      </c>
      <c r="D47" s="243" t="s">
        <v>325</v>
      </c>
      <c r="E47" s="24">
        <v>6.0</v>
      </c>
      <c r="F47" s="24">
        <v>25.0</v>
      </c>
      <c r="G47" s="24">
        <v>74.0</v>
      </c>
      <c r="H47" s="24">
        <v>25.0</v>
      </c>
      <c r="I47" s="29">
        <v>2.0</v>
      </c>
      <c r="J47" s="24">
        <v>21.0</v>
      </c>
      <c r="K47" s="245">
        <f t="shared" si="2"/>
        <v>0.02281079711</v>
      </c>
      <c r="L47" s="246" t="s">
        <v>326</v>
      </c>
      <c r="M47" s="247" t="s">
        <v>326</v>
      </c>
      <c r="N47" s="248">
        <f t="shared" ref="N47:P47" si="47">$C47/F47</f>
        <v>0.04</v>
      </c>
      <c r="O47" s="249">
        <f t="shared" si="47"/>
        <v>0.01351351351</v>
      </c>
      <c r="P47" s="248">
        <f t="shared" si="47"/>
        <v>0.04</v>
      </c>
    </row>
    <row r="48">
      <c r="A48" s="7" t="s">
        <v>444</v>
      </c>
      <c r="B48" s="7" t="s">
        <v>353</v>
      </c>
      <c r="C48" s="16">
        <v>1.0</v>
      </c>
      <c r="D48" s="7" t="s">
        <v>332</v>
      </c>
      <c r="E48" s="7">
        <v>6.0</v>
      </c>
      <c r="F48" s="7">
        <v>25.0</v>
      </c>
      <c r="G48" s="7">
        <v>74.0</v>
      </c>
      <c r="H48" s="7">
        <v>25.0</v>
      </c>
      <c r="I48" s="7">
        <v>2.0</v>
      </c>
      <c r="J48" s="7">
        <v>21.0</v>
      </c>
      <c r="K48" s="141">
        <f t="shared" si="2"/>
        <v>0.02281079711</v>
      </c>
      <c r="L48" s="139" t="s">
        <v>370</v>
      </c>
      <c r="M48" s="7" t="s">
        <v>326</v>
      </c>
      <c r="N48" s="193">
        <f t="shared" ref="N48:P48" si="48">$C48/F48</f>
        <v>0.04</v>
      </c>
      <c r="O48" s="193">
        <f t="shared" si="48"/>
        <v>0.01351351351</v>
      </c>
      <c r="P48" s="193">
        <f t="shared" si="48"/>
        <v>0.04</v>
      </c>
    </row>
    <row r="49">
      <c r="A49" s="243" t="s">
        <v>443</v>
      </c>
      <c r="B49" s="243" t="s">
        <v>353</v>
      </c>
      <c r="C49" s="244">
        <v>1.0</v>
      </c>
      <c r="D49" s="243" t="s">
        <v>329</v>
      </c>
      <c r="E49" s="24">
        <v>6.0</v>
      </c>
      <c r="F49" s="24">
        <v>25.0</v>
      </c>
      <c r="G49" s="24">
        <v>74.0</v>
      </c>
      <c r="H49" s="24">
        <v>25.0</v>
      </c>
      <c r="I49" s="29">
        <v>2.0</v>
      </c>
      <c r="J49" s="24">
        <v>21.0</v>
      </c>
      <c r="K49" s="250">
        <f t="shared" si="2"/>
        <v>0.02281079711</v>
      </c>
      <c r="L49" s="251" t="s">
        <v>326</v>
      </c>
      <c r="M49" s="247" t="s">
        <v>326</v>
      </c>
      <c r="N49" s="252">
        <f t="shared" ref="N49:P49" si="49">$C49/F49</f>
        <v>0.04</v>
      </c>
      <c r="O49" s="252">
        <f t="shared" si="49"/>
        <v>0.01351351351</v>
      </c>
      <c r="P49" s="252">
        <f t="shared" si="49"/>
        <v>0.04</v>
      </c>
    </row>
    <row r="50">
      <c r="A50" s="7" t="s">
        <v>460</v>
      </c>
      <c r="B50" s="7" t="s">
        <v>360</v>
      </c>
      <c r="C50" s="16">
        <v>0.5</v>
      </c>
      <c r="D50" s="7" t="s">
        <v>332</v>
      </c>
      <c r="E50" s="7">
        <v>7.0</v>
      </c>
      <c r="F50" s="7">
        <v>20.0</v>
      </c>
      <c r="G50" s="7">
        <v>59.0</v>
      </c>
      <c r="H50" s="7">
        <v>20.0</v>
      </c>
      <c r="I50" s="7">
        <v>2.0</v>
      </c>
      <c r="J50" s="7">
        <v>5.0</v>
      </c>
      <c r="K50" s="141">
        <f t="shared" si="2"/>
        <v>0.01796048693</v>
      </c>
      <c r="L50" s="139" t="s">
        <v>370</v>
      </c>
      <c r="M50" s="7" t="s">
        <v>370</v>
      </c>
      <c r="N50" s="193">
        <f t="shared" ref="N50:P50" si="50">$C50/F50</f>
        <v>0.025</v>
      </c>
      <c r="O50" s="193">
        <f t="shared" si="50"/>
        <v>0.008474576271</v>
      </c>
      <c r="P50" s="193">
        <f t="shared" si="50"/>
        <v>0.025</v>
      </c>
    </row>
    <row r="51">
      <c r="A51" s="7" t="s">
        <v>461</v>
      </c>
      <c r="B51" s="7" t="s">
        <v>360</v>
      </c>
      <c r="C51" s="16">
        <v>0.5</v>
      </c>
      <c r="D51" s="7" t="s">
        <v>325</v>
      </c>
      <c r="E51" s="7">
        <v>7.0</v>
      </c>
      <c r="F51" s="7">
        <v>20.0</v>
      </c>
      <c r="G51" s="7">
        <v>59.0</v>
      </c>
      <c r="H51" s="7">
        <v>20.0</v>
      </c>
      <c r="I51" s="7">
        <v>2.0</v>
      </c>
      <c r="J51" s="7">
        <v>5.0</v>
      </c>
      <c r="K51" s="141">
        <f t="shared" si="2"/>
        <v>0.01796048693</v>
      </c>
      <c r="L51" s="139" t="s">
        <v>370</v>
      </c>
      <c r="M51" s="7" t="s">
        <v>370</v>
      </c>
      <c r="N51" s="193">
        <f t="shared" ref="N51:P51" si="51">$C51/F51</f>
        <v>0.025</v>
      </c>
      <c r="O51" s="193">
        <f t="shared" si="51"/>
        <v>0.008474576271</v>
      </c>
      <c r="P51" s="193">
        <f t="shared" si="51"/>
        <v>0.025</v>
      </c>
    </row>
    <row r="52">
      <c r="A52" s="7" t="s">
        <v>462</v>
      </c>
      <c r="B52" s="7" t="s">
        <v>360</v>
      </c>
      <c r="C52" s="16">
        <v>0.5</v>
      </c>
      <c r="D52" s="7" t="s">
        <v>329</v>
      </c>
      <c r="E52" s="7">
        <v>7.0</v>
      </c>
      <c r="F52" s="7">
        <v>20.0</v>
      </c>
      <c r="G52" s="7">
        <v>59.0</v>
      </c>
      <c r="H52" s="7">
        <v>20.0</v>
      </c>
      <c r="I52" s="7">
        <v>2.0</v>
      </c>
      <c r="J52" s="7">
        <v>5.0</v>
      </c>
      <c r="K52" s="141">
        <f t="shared" si="2"/>
        <v>0.01796048693</v>
      </c>
      <c r="L52" s="139" t="s">
        <v>370</v>
      </c>
      <c r="M52" s="7" t="s">
        <v>370</v>
      </c>
      <c r="N52" s="193">
        <f t="shared" ref="N52:P52" si="52">$C52/F52</f>
        <v>0.025</v>
      </c>
      <c r="O52" s="193">
        <f t="shared" si="52"/>
        <v>0.008474576271</v>
      </c>
      <c r="P52" s="193">
        <f t="shared" si="52"/>
        <v>0.025</v>
      </c>
    </row>
    <row r="53">
      <c r="A53" s="7" t="s">
        <v>448</v>
      </c>
      <c r="B53" s="7" t="s">
        <v>353</v>
      </c>
      <c r="C53" s="16">
        <v>0.5</v>
      </c>
      <c r="D53" s="7" t="s">
        <v>332</v>
      </c>
      <c r="E53" s="7">
        <v>7.0</v>
      </c>
      <c r="F53" s="7">
        <v>20.0</v>
      </c>
      <c r="G53" s="7">
        <v>59.0</v>
      </c>
      <c r="H53" s="7">
        <v>20.0</v>
      </c>
      <c r="I53" s="7">
        <v>2.0</v>
      </c>
      <c r="J53" s="7">
        <v>5.0</v>
      </c>
      <c r="K53" s="141">
        <f t="shared" si="2"/>
        <v>0.01796048693</v>
      </c>
      <c r="L53" s="139" t="s">
        <v>370</v>
      </c>
      <c r="M53" s="7" t="s">
        <v>326</v>
      </c>
      <c r="N53" s="193">
        <f t="shared" ref="N53:P53" si="53">$C53/F53</f>
        <v>0.025</v>
      </c>
      <c r="O53" s="193">
        <f t="shared" si="53"/>
        <v>0.008474576271</v>
      </c>
      <c r="P53" s="193">
        <f t="shared" si="53"/>
        <v>0.025</v>
      </c>
    </row>
    <row r="54">
      <c r="A54" s="7" t="s">
        <v>449</v>
      </c>
      <c r="B54" s="7" t="s">
        <v>353</v>
      </c>
      <c r="C54" s="16">
        <v>0.5</v>
      </c>
      <c r="D54" s="7" t="s">
        <v>325</v>
      </c>
      <c r="E54" s="7">
        <v>7.0</v>
      </c>
      <c r="F54" s="7">
        <v>20.0</v>
      </c>
      <c r="G54" s="7">
        <v>59.0</v>
      </c>
      <c r="H54" s="7">
        <v>20.0</v>
      </c>
      <c r="I54" s="7">
        <v>2.0</v>
      </c>
      <c r="J54" s="7">
        <v>5.0</v>
      </c>
      <c r="K54" s="141">
        <f t="shared" si="2"/>
        <v>0.01796048693</v>
      </c>
      <c r="L54" s="139" t="s">
        <v>370</v>
      </c>
      <c r="M54" s="7" t="s">
        <v>326</v>
      </c>
      <c r="N54" s="193">
        <f t="shared" ref="N54:P54" si="54">$C54/F54</f>
        <v>0.025</v>
      </c>
      <c r="O54" s="193">
        <f t="shared" si="54"/>
        <v>0.008474576271</v>
      </c>
      <c r="P54" s="193">
        <f t="shared" si="54"/>
        <v>0.025</v>
      </c>
    </row>
    <row r="55">
      <c r="A55" s="7" t="s">
        <v>450</v>
      </c>
      <c r="B55" s="7" t="s">
        <v>353</v>
      </c>
      <c r="C55" s="16">
        <v>0.5</v>
      </c>
      <c r="D55" s="7" t="s">
        <v>329</v>
      </c>
      <c r="E55" s="7">
        <v>7.0</v>
      </c>
      <c r="F55" s="7">
        <v>20.0</v>
      </c>
      <c r="G55" s="7">
        <v>59.0</v>
      </c>
      <c r="H55" s="7">
        <v>20.0</v>
      </c>
      <c r="I55" s="7">
        <v>2.0</v>
      </c>
      <c r="J55" s="7">
        <v>5.0</v>
      </c>
      <c r="K55" s="141">
        <f t="shared" si="2"/>
        <v>0.01796048693</v>
      </c>
      <c r="L55" s="139" t="s">
        <v>370</v>
      </c>
      <c r="M55" s="7" t="s">
        <v>326</v>
      </c>
      <c r="N55" s="193">
        <f t="shared" ref="N55:P55" si="55">$C55/F55</f>
        <v>0.025</v>
      </c>
      <c r="O55" s="193">
        <f t="shared" si="55"/>
        <v>0.008474576271</v>
      </c>
      <c r="P55" s="193">
        <f t="shared" si="55"/>
        <v>0.025</v>
      </c>
    </row>
    <row r="56">
      <c r="A56" s="7" t="s">
        <v>460</v>
      </c>
      <c r="B56" s="7" t="s">
        <v>360</v>
      </c>
      <c r="C56" s="16">
        <v>0.5</v>
      </c>
      <c r="D56" s="7" t="s">
        <v>332</v>
      </c>
      <c r="E56" s="7">
        <v>8.0</v>
      </c>
      <c r="F56" s="7">
        <v>20.0</v>
      </c>
      <c r="G56" s="7">
        <v>59.0</v>
      </c>
      <c r="H56" s="7">
        <v>20.0</v>
      </c>
      <c r="I56" s="7">
        <v>2.0</v>
      </c>
      <c r="J56" s="7">
        <v>5.0</v>
      </c>
      <c r="K56" s="141">
        <f t="shared" si="2"/>
        <v>0.01796048693</v>
      </c>
      <c r="L56" s="139" t="s">
        <v>370</v>
      </c>
      <c r="M56" s="7" t="s">
        <v>370</v>
      </c>
      <c r="N56" s="193">
        <f t="shared" ref="N56:P56" si="56">$C56/F56</f>
        <v>0.025</v>
      </c>
      <c r="O56" s="193">
        <f t="shared" si="56"/>
        <v>0.008474576271</v>
      </c>
      <c r="P56" s="193">
        <f t="shared" si="56"/>
        <v>0.025</v>
      </c>
    </row>
    <row r="57">
      <c r="A57" s="7" t="s">
        <v>461</v>
      </c>
      <c r="B57" s="7" t="s">
        <v>360</v>
      </c>
      <c r="C57" s="16">
        <v>0.5</v>
      </c>
      <c r="D57" s="7" t="s">
        <v>325</v>
      </c>
      <c r="E57" s="7">
        <v>8.0</v>
      </c>
      <c r="F57" s="7">
        <v>20.0</v>
      </c>
      <c r="G57" s="7">
        <v>59.0</v>
      </c>
      <c r="H57" s="7">
        <v>20.0</v>
      </c>
      <c r="I57" s="7">
        <v>2.0</v>
      </c>
      <c r="J57" s="7">
        <v>5.0</v>
      </c>
      <c r="K57" s="141">
        <f t="shared" si="2"/>
        <v>0.01796048693</v>
      </c>
      <c r="L57" s="139" t="s">
        <v>370</v>
      </c>
      <c r="M57" s="7" t="s">
        <v>370</v>
      </c>
      <c r="N57" s="193">
        <f t="shared" ref="N57:P57" si="57">$C57/F57</f>
        <v>0.025</v>
      </c>
      <c r="O57" s="193">
        <f t="shared" si="57"/>
        <v>0.008474576271</v>
      </c>
      <c r="P57" s="193">
        <f t="shared" si="57"/>
        <v>0.025</v>
      </c>
    </row>
    <row r="58">
      <c r="A58" s="7" t="s">
        <v>462</v>
      </c>
      <c r="B58" s="7" t="s">
        <v>360</v>
      </c>
      <c r="C58" s="16">
        <v>0.5</v>
      </c>
      <c r="D58" s="7" t="s">
        <v>329</v>
      </c>
      <c r="E58" s="7">
        <v>8.0</v>
      </c>
      <c r="F58" s="7">
        <v>20.0</v>
      </c>
      <c r="G58" s="7">
        <v>59.0</v>
      </c>
      <c r="H58" s="7">
        <v>20.0</v>
      </c>
      <c r="I58" s="7">
        <v>2.0</v>
      </c>
      <c r="J58" s="7">
        <v>5.0</v>
      </c>
      <c r="K58" s="141">
        <f t="shared" si="2"/>
        <v>0.01796048693</v>
      </c>
      <c r="L58" s="139" t="s">
        <v>370</v>
      </c>
      <c r="M58" s="7" t="s">
        <v>370</v>
      </c>
      <c r="N58" s="193">
        <f t="shared" ref="N58:P58" si="58">$C58/F58</f>
        <v>0.025</v>
      </c>
      <c r="O58" s="193">
        <f t="shared" si="58"/>
        <v>0.008474576271</v>
      </c>
      <c r="P58" s="193">
        <f t="shared" si="58"/>
        <v>0.025</v>
      </c>
    </row>
    <row r="59">
      <c r="A59" s="7" t="s">
        <v>460</v>
      </c>
      <c r="B59" s="7" t="s">
        <v>360</v>
      </c>
      <c r="C59" s="16">
        <v>0.5</v>
      </c>
      <c r="D59" s="7" t="s">
        <v>332</v>
      </c>
      <c r="E59" s="7">
        <v>9.0</v>
      </c>
      <c r="F59" s="7">
        <v>20.0</v>
      </c>
      <c r="G59" s="7">
        <v>59.0</v>
      </c>
      <c r="H59" s="7">
        <v>20.0</v>
      </c>
      <c r="I59" s="7">
        <v>2.0</v>
      </c>
      <c r="J59" s="7">
        <v>5.0</v>
      </c>
      <c r="K59" s="141">
        <f t="shared" si="2"/>
        <v>0.01796048693</v>
      </c>
      <c r="L59" s="139" t="s">
        <v>370</v>
      </c>
      <c r="M59" s="7" t="s">
        <v>370</v>
      </c>
      <c r="N59" s="193">
        <f t="shared" ref="N59:P59" si="59">$C59/F59</f>
        <v>0.025</v>
      </c>
      <c r="O59" s="193">
        <f t="shared" si="59"/>
        <v>0.008474576271</v>
      </c>
      <c r="P59" s="193">
        <f t="shared" si="59"/>
        <v>0.025</v>
      </c>
    </row>
    <row r="60">
      <c r="A60" s="7" t="s">
        <v>461</v>
      </c>
      <c r="B60" s="7" t="s">
        <v>360</v>
      </c>
      <c r="C60" s="16">
        <v>0.5</v>
      </c>
      <c r="D60" s="7" t="s">
        <v>325</v>
      </c>
      <c r="E60" s="7">
        <v>9.0</v>
      </c>
      <c r="F60" s="7">
        <v>20.0</v>
      </c>
      <c r="G60" s="7">
        <v>59.0</v>
      </c>
      <c r="H60" s="7">
        <v>20.0</v>
      </c>
      <c r="I60" s="7">
        <v>2.0</v>
      </c>
      <c r="J60" s="7">
        <v>5.0</v>
      </c>
      <c r="K60" s="141">
        <f t="shared" si="2"/>
        <v>0.01796048693</v>
      </c>
      <c r="L60" s="139" t="s">
        <v>370</v>
      </c>
      <c r="M60" s="7" t="s">
        <v>370</v>
      </c>
      <c r="N60" s="193">
        <f t="shared" ref="N60:P60" si="60">$C60/F60</f>
        <v>0.025</v>
      </c>
      <c r="O60" s="193">
        <f t="shared" si="60"/>
        <v>0.008474576271</v>
      </c>
      <c r="P60" s="193">
        <f t="shared" si="60"/>
        <v>0.025</v>
      </c>
    </row>
    <row r="61">
      <c r="A61" s="7" t="s">
        <v>462</v>
      </c>
      <c r="B61" s="7" t="s">
        <v>360</v>
      </c>
      <c r="C61" s="16">
        <v>0.5</v>
      </c>
      <c r="D61" s="7" t="s">
        <v>329</v>
      </c>
      <c r="E61" s="7">
        <v>9.0</v>
      </c>
      <c r="F61" s="7">
        <v>20.0</v>
      </c>
      <c r="G61" s="7">
        <v>59.0</v>
      </c>
      <c r="H61" s="7">
        <v>20.0</v>
      </c>
      <c r="I61" s="7">
        <v>2.0</v>
      </c>
      <c r="J61" s="7">
        <v>5.0</v>
      </c>
      <c r="K61" s="141">
        <f t="shared" si="2"/>
        <v>0.01796048693</v>
      </c>
      <c r="L61" s="139" t="s">
        <v>370</v>
      </c>
      <c r="M61" s="7" t="s">
        <v>370</v>
      </c>
      <c r="N61" s="193">
        <f t="shared" ref="N61:P61" si="61">$C61/F61</f>
        <v>0.025</v>
      </c>
      <c r="O61" s="193">
        <f t="shared" si="61"/>
        <v>0.008474576271</v>
      </c>
      <c r="P61" s="193">
        <f t="shared" si="61"/>
        <v>0.025</v>
      </c>
    </row>
    <row r="62">
      <c r="A62" s="7" t="s">
        <v>460</v>
      </c>
      <c r="B62" s="7" t="s">
        <v>360</v>
      </c>
      <c r="C62" s="16">
        <v>0.5</v>
      </c>
      <c r="D62" s="7" t="s">
        <v>332</v>
      </c>
      <c r="E62" s="7">
        <v>10.0</v>
      </c>
      <c r="F62" s="7">
        <v>20.0</v>
      </c>
      <c r="G62" s="7">
        <v>59.0</v>
      </c>
      <c r="H62" s="7">
        <v>20.0</v>
      </c>
      <c r="I62" s="7">
        <v>2.0</v>
      </c>
      <c r="J62" s="7">
        <v>5.0</v>
      </c>
      <c r="K62" s="141">
        <f t="shared" si="2"/>
        <v>0.01796048693</v>
      </c>
      <c r="L62" s="139" t="s">
        <v>370</v>
      </c>
      <c r="M62" s="7" t="s">
        <v>370</v>
      </c>
      <c r="N62" s="193">
        <f t="shared" ref="N62:P62" si="62">$C62/F62</f>
        <v>0.025</v>
      </c>
      <c r="O62" s="193">
        <f t="shared" si="62"/>
        <v>0.008474576271</v>
      </c>
      <c r="P62" s="193">
        <f t="shared" si="62"/>
        <v>0.025</v>
      </c>
    </row>
    <row r="63">
      <c r="A63" s="7" t="s">
        <v>461</v>
      </c>
      <c r="B63" s="7" t="s">
        <v>360</v>
      </c>
      <c r="C63" s="16">
        <v>0.5</v>
      </c>
      <c r="D63" s="7" t="s">
        <v>325</v>
      </c>
      <c r="E63" s="7">
        <v>10.0</v>
      </c>
      <c r="F63" s="7">
        <v>20.0</v>
      </c>
      <c r="G63" s="7">
        <v>59.0</v>
      </c>
      <c r="H63" s="7">
        <v>20.0</v>
      </c>
      <c r="I63" s="7">
        <v>2.0</v>
      </c>
      <c r="J63" s="7">
        <v>5.0</v>
      </c>
      <c r="K63" s="141">
        <f t="shared" si="2"/>
        <v>0.01796048693</v>
      </c>
      <c r="L63" s="139" t="s">
        <v>370</v>
      </c>
      <c r="M63" s="7" t="s">
        <v>370</v>
      </c>
      <c r="N63" s="193">
        <f t="shared" ref="N63:P63" si="63">$C63/F63</f>
        <v>0.025</v>
      </c>
      <c r="O63" s="193">
        <f t="shared" si="63"/>
        <v>0.008474576271</v>
      </c>
      <c r="P63" s="193">
        <f t="shared" si="63"/>
        <v>0.025</v>
      </c>
    </row>
    <row r="64">
      <c r="A64" s="7" t="s">
        <v>462</v>
      </c>
      <c r="B64" s="7" t="s">
        <v>360</v>
      </c>
      <c r="C64" s="16">
        <v>0.5</v>
      </c>
      <c r="D64" s="7" t="s">
        <v>329</v>
      </c>
      <c r="E64" s="7">
        <v>10.0</v>
      </c>
      <c r="F64" s="7">
        <v>20.0</v>
      </c>
      <c r="G64" s="7">
        <v>59.0</v>
      </c>
      <c r="H64" s="7">
        <v>20.0</v>
      </c>
      <c r="I64" s="7">
        <v>2.0</v>
      </c>
      <c r="J64" s="7">
        <v>5.0</v>
      </c>
      <c r="K64" s="141">
        <f t="shared" si="2"/>
        <v>0.01796048693</v>
      </c>
      <c r="L64" s="139" t="s">
        <v>370</v>
      </c>
      <c r="M64" s="7" t="s">
        <v>370</v>
      </c>
      <c r="N64" s="193">
        <f t="shared" ref="N64:P64" si="64">$C64/F64</f>
        <v>0.025</v>
      </c>
      <c r="O64" s="193">
        <f t="shared" si="64"/>
        <v>0.008474576271</v>
      </c>
      <c r="P64" s="193">
        <f t="shared" si="64"/>
        <v>0.025</v>
      </c>
    </row>
    <row r="65">
      <c r="A65" s="7" t="s">
        <v>463</v>
      </c>
      <c r="B65" s="7" t="s">
        <v>464</v>
      </c>
      <c r="C65" s="16">
        <v>1.0</v>
      </c>
      <c r="D65" s="7" t="s">
        <v>325</v>
      </c>
      <c r="E65" s="7">
        <v>1.0</v>
      </c>
      <c r="F65" s="7">
        <v>11.0</v>
      </c>
      <c r="G65" s="7">
        <v>32.0</v>
      </c>
      <c r="H65" s="7">
        <v>11.0</v>
      </c>
      <c r="I65" s="7">
        <v>3.0</v>
      </c>
      <c r="J65" s="7">
        <v>15.0</v>
      </c>
      <c r="K65" s="141">
        <f t="shared" si="2"/>
        <v>0.01617105381</v>
      </c>
      <c r="L65" s="139" t="s">
        <v>326</v>
      </c>
      <c r="M65" s="7" t="s">
        <v>326</v>
      </c>
      <c r="N65" s="193">
        <f t="shared" ref="N65:P65" si="65">$C65/F65</f>
        <v>0.09090909091</v>
      </c>
      <c r="O65" s="193">
        <f t="shared" si="65"/>
        <v>0.03125</v>
      </c>
      <c r="P65" s="193">
        <f t="shared" si="65"/>
        <v>0.09090909091</v>
      </c>
    </row>
    <row r="66">
      <c r="A66" s="7" t="s">
        <v>465</v>
      </c>
      <c r="B66" s="7" t="s">
        <v>464</v>
      </c>
      <c r="C66" s="16">
        <v>1.0</v>
      </c>
      <c r="D66" s="7" t="s">
        <v>329</v>
      </c>
      <c r="E66" s="7">
        <v>1.0</v>
      </c>
      <c r="F66" s="7">
        <v>11.0</v>
      </c>
      <c r="G66" s="7">
        <v>32.0</v>
      </c>
      <c r="H66" s="7">
        <v>11.0</v>
      </c>
      <c r="I66" s="7">
        <v>3.0</v>
      </c>
      <c r="J66" s="7">
        <v>15.0</v>
      </c>
      <c r="K66" s="141">
        <f t="shared" si="2"/>
        <v>0.01617105381</v>
      </c>
      <c r="L66" s="139" t="s">
        <v>326</v>
      </c>
      <c r="M66" s="7" t="s">
        <v>326</v>
      </c>
      <c r="N66" s="193">
        <f t="shared" ref="N66:P66" si="66">$C66/F66</f>
        <v>0.09090909091</v>
      </c>
      <c r="O66" s="193">
        <f t="shared" si="66"/>
        <v>0.03125</v>
      </c>
      <c r="P66" s="193">
        <f t="shared" si="66"/>
        <v>0.09090909091</v>
      </c>
    </row>
    <row r="67">
      <c r="A67" s="7" t="s">
        <v>466</v>
      </c>
      <c r="B67" s="7" t="s">
        <v>464</v>
      </c>
      <c r="C67" s="16">
        <v>1.0</v>
      </c>
      <c r="D67" s="7" t="s">
        <v>332</v>
      </c>
      <c r="E67" s="7">
        <v>1.0</v>
      </c>
      <c r="F67" s="7">
        <v>11.0</v>
      </c>
      <c r="G67" s="7">
        <v>32.0</v>
      </c>
      <c r="H67" s="7">
        <v>11.0</v>
      </c>
      <c r="I67" s="7">
        <v>3.0</v>
      </c>
      <c r="J67" s="7">
        <v>15.0</v>
      </c>
      <c r="K67" s="141">
        <f t="shared" si="2"/>
        <v>0.01617105381</v>
      </c>
      <c r="L67" s="139" t="s">
        <v>326</v>
      </c>
      <c r="M67" s="7" t="s">
        <v>326</v>
      </c>
      <c r="N67" s="193">
        <f t="shared" ref="N67:P67" si="67">$C67/F67</f>
        <v>0.09090909091</v>
      </c>
      <c r="O67" s="193">
        <f t="shared" si="67"/>
        <v>0.03125</v>
      </c>
      <c r="P67" s="193">
        <f t="shared" si="67"/>
        <v>0.09090909091</v>
      </c>
    </row>
    <row r="68">
      <c r="A68" s="7" t="s">
        <v>345</v>
      </c>
      <c r="B68" s="7" t="s">
        <v>324</v>
      </c>
      <c r="C68" s="16">
        <v>2.0</v>
      </c>
      <c r="D68" s="7" t="s">
        <v>329</v>
      </c>
      <c r="E68" s="7">
        <v>1.0</v>
      </c>
      <c r="F68" s="7">
        <v>29.0</v>
      </c>
      <c r="G68" s="7">
        <v>88.0</v>
      </c>
      <c r="H68" s="7">
        <v>29.0</v>
      </c>
      <c r="I68" s="7">
        <v>8.0</v>
      </c>
      <c r="J68" s="7">
        <v>16.0</v>
      </c>
      <c r="K68" s="141">
        <f t="shared" si="2"/>
        <v>0.01093859196</v>
      </c>
      <c r="L68" s="139" t="s">
        <v>370</v>
      </c>
      <c r="M68" s="7" t="s">
        <v>370</v>
      </c>
      <c r="N68" s="193">
        <f t="shared" ref="N68:P68" si="68">$C68/F68</f>
        <v>0.06896551724</v>
      </c>
      <c r="O68" s="193">
        <f t="shared" si="68"/>
        <v>0.02272727273</v>
      </c>
      <c r="P68" s="193">
        <f t="shared" si="68"/>
        <v>0.06896551724</v>
      </c>
    </row>
    <row r="69">
      <c r="A69" s="7" t="s">
        <v>343</v>
      </c>
      <c r="B69" s="7" t="s">
        <v>324</v>
      </c>
      <c r="C69" s="16">
        <v>2.0</v>
      </c>
      <c r="D69" s="7" t="s">
        <v>325</v>
      </c>
      <c r="E69" s="7">
        <v>2.0</v>
      </c>
      <c r="F69" s="7">
        <v>59.0</v>
      </c>
      <c r="G69" s="7">
        <v>187.0</v>
      </c>
      <c r="H69" s="7">
        <v>59.0</v>
      </c>
      <c r="I69" s="7">
        <v>11.0</v>
      </c>
      <c r="J69" s="7">
        <v>17.0</v>
      </c>
      <c r="K69" s="141">
        <f t="shared" si="2"/>
        <v>0.007817419817</v>
      </c>
      <c r="L69" s="139" t="s">
        <v>370</v>
      </c>
      <c r="M69" s="7" t="s">
        <v>326</v>
      </c>
      <c r="N69" s="193">
        <f t="shared" ref="N69:P69" si="69">$C69/F69</f>
        <v>0.03389830508</v>
      </c>
      <c r="O69" s="193">
        <f t="shared" si="69"/>
        <v>0.01069518717</v>
      </c>
      <c r="P69" s="193">
        <f t="shared" si="69"/>
        <v>0.03389830508</v>
      </c>
    </row>
    <row r="70">
      <c r="A70" s="7" t="s">
        <v>467</v>
      </c>
      <c r="B70" s="7" t="s">
        <v>324</v>
      </c>
      <c r="C70" s="16">
        <v>2.0</v>
      </c>
      <c r="D70" s="7" t="s">
        <v>325</v>
      </c>
      <c r="E70" s="7">
        <v>3.0</v>
      </c>
      <c r="F70" s="7">
        <v>83.0</v>
      </c>
      <c r="G70" s="7">
        <v>249.0</v>
      </c>
      <c r="H70" s="7">
        <v>83.0</v>
      </c>
      <c r="I70" s="7">
        <v>14.0</v>
      </c>
      <c r="J70" s="7">
        <v>22.0</v>
      </c>
      <c r="K70" s="141">
        <f t="shared" si="2"/>
        <v>0.006008913221</v>
      </c>
      <c r="L70" s="139" t="s">
        <v>370</v>
      </c>
      <c r="M70" s="7" t="s">
        <v>326</v>
      </c>
      <c r="N70" s="193">
        <f t="shared" ref="N70:P70" si="70">$C70/F70</f>
        <v>0.02409638554</v>
      </c>
      <c r="O70" s="193">
        <f t="shared" si="70"/>
        <v>0.008032128514</v>
      </c>
      <c r="P70" s="193">
        <f t="shared" si="70"/>
        <v>0.02409638554</v>
      </c>
    </row>
    <row r="71">
      <c r="A71" s="7" t="s">
        <v>467</v>
      </c>
      <c r="B71" s="7" t="s">
        <v>324</v>
      </c>
      <c r="C71" s="16">
        <v>2.0</v>
      </c>
      <c r="D71" s="7" t="s">
        <v>325</v>
      </c>
      <c r="E71" s="7">
        <v>2.0</v>
      </c>
      <c r="F71" s="7">
        <v>29.0</v>
      </c>
      <c r="G71" s="7">
        <v>88.0</v>
      </c>
      <c r="H71" s="7">
        <v>29.0</v>
      </c>
      <c r="I71" s="7">
        <v>8.0</v>
      </c>
      <c r="J71" s="7">
        <v>16.0</v>
      </c>
      <c r="K71" s="141">
        <f t="shared" si="2"/>
        <v>0.01093859196</v>
      </c>
      <c r="L71" s="139" t="s">
        <v>370</v>
      </c>
      <c r="M71" s="7" t="s">
        <v>370</v>
      </c>
      <c r="N71" s="193">
        <f t="shared" ref="N71:P71" si="71">$C71/F71</f>
        <v>0.06896551724</v>
      </c>
      <c r="O71" s="193">
        <f t="shared" si="71"/>
        <v>0.02272727273</v>
      </c>
      <c r="P71" s="193">
        <f t="shared" si="71"/>
        <v>0.06896551724</v>
      </c>
    </row>
    <row r="72">
      <c r="A72" s="7" t="s">
        <v>343</v>
      </c>
      <c r="B72" s="7" t="s">
        <v>324</v>
      </c>
      <c r="C72" s="16">
        <v>2.0</v>
      </c>
      <c r="D72" s="7" t="s">
        <v>325</v>
      </c>
      <c r="E72" s="7">
        <v>1.0</v>
      </c>
      <c r="F72" s="7">
        <v>29.0</v>
      </c>
      <c r="G72" s="7">
        <v>88.0</v>
      </c>
      <c r="H72" s="7">
        <v>29.0</v>
      </c>
      <c r="I72" s="7">
        <v>8.0</v>
      </c>
      <c r="J72" s="7">
        <v>16.0</v>
      </c>
      <c r="K72" s="141">
        <f t="shared" si="2"/>
        <v>0.01093859196</v>
      </c>
      <c r="L72" s="139" t="s">
        <v>370</v>
      </c>
      <c r="M72" s="7" t="s">
        <v>370</v>
      </c>
      <c r="N72" s="193">
        <f t="shared" ref="N72:P72" si="72">$C72/F72</f>
        <v>0.06896551724</v>
      </c>
      <c r="O72" s="193">
        <f t="shared" si="72"/>
        <v>0.02272727273</v>
      </c>
      <c r="P72" s="193">
        <f t="shared" si="72"/>
        <v>0.06896551724</v>
      </c>
    </row>
    <row r="73">
      <c r="A73" s="7" t="s">
        <v>340</v>
      </c>
      <c r="B73" s="7" t="s">
        <v>324</v>
      </c>
      <c r="C73" s="16">
        <v>2.0</v>
      </c>
      <c r="D73" s="7" t="s">
        <v>341</v>
      </c>
      <c r="E73" s="7">
        <v>2.0</v>
      </c>
      <c r="F73" s="7">
        <v>37.0</v>
      </c>
      <c r="G73" s="7">
        <v>110.0</v>
      </c>
      <c r="H73" s="7">
        <v>37.0</v>
      </c>
      <c r="I73" s="7">
        <v>10.0</v>
      </c>
      <c r="J73" s="7">
        <v>9.0</v>
      </c>
      <c r="K73" s="141">
        <f t="shared" si="2"/>
        <v>0.00893499789</v>
      </c>
      <c r="L73" s="139" t="s">
        <v>370</v>
      </c>
      <c r="M73" s="7" t="s">
        <v>370</v>
      </c>
      <c r="N73" s="193">
        <f t="shared" ref="N73:P73" si="73">$C73/F73</f>
        <v>0.05405405405</v>
      </c>
      <c r="O73" s="193">
        <f t="shared" si="73"/>
        <v>0.01818181818</v>
      </c>
      <c r="P73" s="193">
        <f t="shared" si="73"/>
        <v>0.05405405405</v>
      </c>
    </row>
    <row r="74">
      <c r="A74" s="7" t="s">
        <v>468</v>
      </c>
      <c r="B74" s="7" t="s">
        <v>324</v>
      </c>
      <c r="C74" s="16">
        <v>1.0</v>
      </c>
      <c r="D74" s="7" t="s">
        <v>325</v>
      </c>
      <c r="E74" s="7">
        <v>5.0</v>
      </c>
      <c r="F74" s="7">
        <v>29.0</v>
      </c>
      <c r="G74" s="7">
        <v>88.0</v>
      </c>
      <c r="H74" s="7">
        <v>29.0</v>
      </c>
      <c r="I74" s="7">
        <v>8.0</v>
      </c>
      <c r="J74" s="7">
        <v>15.0</v>
      </c>
      <c r="K74" s="141">
        <f t="shared" si="2"/>
        <v>0.005499373682</v>
      </c>
      <c r="L74" s="139" t="s">
        <v>370</v>
      </c>
      <c r="M74" s="7" t="s">
        <v>326</v>
      </c>
      <c r="N74" s="193">
        <f t="shared" ref="N74:P74" si="74">$C74/F74</f>
        <v>0.03448275862</v>
      </c>
      <c r="O74" s="193">
        <f t="shared" si="74"/>
        <v>0.01136363636</v>
      </c>
      <c r="P74" s="193">
        <f t="shared" si="74"/>
        <v>0.03448275862</v>
      </c>
    </row>
    <row r="75">
      <c r="A75" s="7" t="s">
        <v>469</v>
      </c>
      <c r="B75" s="7" t="s">
        <v>324</v>
      </c>
      <c r="C75" s="16">
        <v>2.0</v>
      </c>
      <c r="D75" s="7" t="s">
        <v>332</v>
      </c>
      <c r="E75" s="7">
        <v>2.0</v>
      </c>
      <c r="F75" s="7">
        <v>29.0</v>
      </c>
      <c r="G75" s="7">
        <v>88.0</v>
      </c>
      <c r="H75" s="7">
        <v>29.0</v>
      </c>
      <c r="I75" s="7">
        <v>8.0</v>
      </c>
      <c r="J75" s="7">
        <v>16.0</v>
      </c>
      <c r="K75" s="141">
        <f t="shared" si="2"/>
        <v>0.01093859196</v>
      </c>
      <c r="L75" s="139" t="s">
        <v>370</v>
      </c>
      <c r="M75" s="7" t="s">
        <v>326</v>
      </c>
      <c r="N75" s="193">
        <f t="shared" ref="N75:P75" si="75">$C75/F75</f>
        <v>0.06896551724</v>
      </c>
      <c r="O75" s="193">
        <f t="shared" si="75"/>
        <v>0.02272727273</v>
      </c>
      <c r="P75" s="193">
        <f t="shared" si="75"/>
        <v>0.06896551724</v>
      </c>
    </row>
    <row r="76">
      <c r="A76" s="7" t="s">
        <v>469</v>
      </c>
      <c r="B76" s="7" t="s">
        <v>324</v>
      </c>
      <c r="C76" s="16">
        <v>2.0</v>
      </c>
      <c r="D76" s="7" t="s">
        <v>332</v>
      </c>
      <c r="E76" s="7">
        <v>3.0</v>
      </c>
      <c r="F76" s="7">
        <v>83.0</v>
      </c>
      <c r="G76" s="7">
        <v>249.0</v>
      </c>
      <c r="H76" s="7">
        <v>83.0</v>
      </c>
      <c r="I76" s="7">
        <v>14.0</v>
      </c>
      <c r="J76" s="7">
        <v>22.0</v>
      </c>
      <c r="K76" s="141">
        <f t="shared" si="2"/>
        <v>0.006008913221</v>
      </c>
      <c r="L76" s="139" t="s">
        <v>326</v>
      </c>
      <c r="M76" s="7" t="s">
        <v>326</v>
      </c>
      <c r="N76" s="193">
        <f t="shared" ref="N76:P76" si="76">$C76/F76</f>
        <v>0.02409638554</v>
      </c>
      <c r="O76" s="193">
        <f t="shared" si="76"/>
        <v>0.008032128514</v>
      </c>
      <c r="P76" s="193">
        <f t="shared" si="76"/>
        <v>0.02409638554</v>
      </c>
    </row>
    <row r="77">
      <c r="A77" s="7" t="s">
        <v>470</v>
      </c>
      <c r="B77" s="7" t="s">
        <v>348</v>
      </c>
      <c r="C77" s="16">
        <v>0.75</v>
      </c>
      <c r="D77" s="7" t="s">
        <v>325</v>
      </c>
      <c r="E77" s="7">
        <v>1.0</v>
      </c>
      <c r="F77" s="7">
        <v>21.0</v>
      </c>
      <c r="G77" s="7">
        <v>62.0</v>
      </c>
      <c r="H77" s="7">
        <v>21.0</v>
      </c>
      <c r="I77" s="7">
        <v>4.0</v>
      </c>
      <c r="J77" s="7">
        <v>23.0</v>
      </c>
      <c r="K77" s="141">
        <f t="shared" si="2"/>
        <v>0.007992422</v>
      </c>
      <c r="L77" s="139" t="s">
        <v>326</v>
      </c>
      <c r="M77" s="7" t="s">
        <v>326</v>
      </c>
      <c r="N77" s="193">
        <f t="shared" ref="N77:P77" si="77">$C77/F77</f>
        <v>0.03571428571</v>
      </c>
      <c r="O77" s="193">
        <f t="shared" si="77"/>
        <v>0.01209677419</v>
      </c>
      <c r="P77" s="193">
        <f t="shared" si="77"/>
        <v>0.03571428571</v>
      </c>
    </row>
    <row r="78">
      <c r="A78" s="7" t="s">
        <v>471</v>
      </c>
      <c r="B78" s="7" t="s">
        <v>348</v>
      </c>
      <c r="C78" s="16">
        <v>0.75</v>
      </c>
      <c r="D78" s="7" t="s">
        <v>329</v>
      </c>
      <c r="E78" s="7">
        <v>1.0</v>
      </c>
      <c r="F78" s="7">
        <v>21.0</v>
      </c>
      <c r="G78" s="7">
        <v>62.0</v>
      </c>
      <c r="H78" s="7">
        <v>21.0</v>
      </c>
      <c r="I78" s="7">
        <v>4.0</v>
      </c>
      <c r="J78" s="7">
        <v>23.0</v>
      </c>
      <c r="K78" s="141">
        <f t="shared" si="2"/>
        <v>0.007992422</v>
      </c>
      <c r="L78" s="139" t="s">
        <v>326</v>
      </c>
      <c r="M78" s="7" t="s">
        <v>326</v>
      </c>
      <c r="N78" s="193">
        <f t="shared" ref="N78:P78" si="78">$C78/F78</f>
        <v>0.03571428571</v>
      </c>
      <c r="O78" s="193">
        <f t="shared" si="78"/>
        <v>0.01209677419</v>
      </c>
      <c r="P78" s="193">
        <f t="shared" si="78"/>
        <v>0.03571428571</v>
      </c>
    </row>
    <row r="79">
      <c r="A79" s="7" t="s">
        <v>472</v>
      </c>
      <c r="B79" s="7" t="s">
        <v>348</v>
      </c>
      <c r="C79" s="16">
        <v>0.75</v>
      </c>
      <c r="D79" s="7" t="s">
        <v>332</v>
      </c>
      <c r="E79" s="7">
        <v>1.0</v>
      </c>
      <c r="F79" s="7">
        <v>21.0</v>
      </c>
      <c r="G79" s="7">
        <v>62.0</v>
      </c>
      <c r="H79" s="7">
        <v>21.0</v>
      </c>
      <c r="I79" s="7">
        <v>4.0</v>
      </c>
      <c r="J79" s="7">
        <v>23.0</v>
      </c>
      <c r="K79" s="141">
        <f t="shared" si="2"/>
        <v>0.007992422</v>
      </c>
      <c r="L79" s="139" t="s">
        <v>326</v>
      </c>
      <c r="M79" s="7" t="s">
        <v>326</v>
      </c>
      <c r="N79" s="193">
        <f t="shared" ref="N79:P79" si="79">$C79/F79</f>
        <v>0.03571428571</v>
      </c>
      <c r="O79" s="193">
        <f t="shared" si="79"/>
        <v>0.01209677419</v>
      </c>
      <c r="P79" s="193">
        <f t="shared" si="79"/>
        <v>0.03571428571</v>
      </c>
    </row>
    <row r="80">
      <c r="A80" s="7" t="s">
        <v>473</v>
      </c>
      <c r="B80" s="7" t="s">
        <v>348</v>
      </c>
      <c r="C80" s="16">
        <v>0.75</v>
      </c>
      <c r="D80" s="7" t="s">
        <v>325</v>
      </c>
      <c r="E80" s="7">
        <v>1.0</v>
      </c>
      <c r="F80" s="7">
        <v>21.0</v>
      </c>
      <c r="G80" s="7">
        <v>62.0</v>
      </c>
      <c r="H80" s="7">
        <v>21.0</v>
      </c>
      <c r="I80" s="7">
        <v>4.0</v>
      </c>
      <c r="J80" s="7">
        <v>23.0</v>
      </c>
      <c r="K80" s="141">
        <f t="shared" si="2"/>
        <v>0.007992422</v>
      </c>
      <c r="L80" s="139" t="s">
        <v>326</v>
      </c>
      <c r="M80" s="7" t="s">
        <v>326</v>
      </c>
      <c r="N80" s="193">
        <f t="shared" ref="N80:P80" si="80">$C80/F80</f>
        <v>0.03571428571</v>
      </c>
      <c r="O80" s="193">
        <f t="shared" si="80"/>
        <v>0.01209677419</v>
      </c>
      <c r="P80" s="193">
        <f t="shared" si="80"/>
        <v>0.03571428571</v>
      </c>
    </row>
    <row r="81">
      <c r="A81" s="7" t="s">
        <v>474</v>
      </c>
      <c r="B81" s="7" t="s">
        <v>348</v>
      </c>
      <c r="C81" s="16">
        <v>0.75</v>
      </c>
      <c r="D81" s="7" t="s">
        <v>325</v>
      </c>
      <c r="E81" s="7">
        <v>1.0</v>
      </c>
      <c r="F81" s="7">
        <v>21.0</v>
      </c>
      <c r="G81" s="7">
        <v>62.0</v>
      </c>
      <c r="H81" s="7">
        <v>21.0</v>
      </c>
      <c r="I81" s="7">
        <v>4.0</v>
      </c>
      <c r="J81" s="7">
        <v>23.0</v>
      </c>
      <c r="K81" s="141">
        <f t="shared" si="2"/>
        <v>0.007992422</v>
      </c>
      <c r="L81" s="139" t="s">
        <v>326</v>
      </c>
      <c r="M81" s="7" t="s">
        <v>326</v>
      </c>
      <c r="N81" s="193">
        <f t="shared" ref="N81:P81" si="81">$C81/F81</f>
        <v>0.03571428571</v>
      </c>
      <c r="O81" s="193">
        <f t="shared" si="81"/>
        <v>0.01209677419</v>
      </c>
      <c r="P81" s="193">
        <f t="shared" si="81"/>
        <v>0.03571428571</v>
      </c>
    </row>
    <row r="82">
      <c r="A82" s="7" t="s">
        <v>475</v>
      </c>
      <c r="B82" s="7" t="s">
        <v>348</v>
      </c>
      <c r="C82" s="16">
        <v>0.75</v>
      </c>
      <c r="D82" s="7" t="s">
        <v>329</v>
      </c>
      <c r="E82" s="7">
        <v>1.0</v>
      </c>
      <c r="F82" s="7">
        <v>21.0</v>
      </c>
      <c r="G82" s="7">
        <v>62.0</v>
      </c>
      <c r="H82" s="7">
        <v>21.0</v>
      </c>
      <c r="I82" s="7">
        <v>4.0</v>
      </c>
      <c r="J82" s="7">
        <v>23.0</v>
      </c>
      <c r="K82" s="141">
        <f t="shared" si="2"/>
        <v>0.007992422</v>
      </c>
      <c r="L82" s="139" t="s">
        <v>326</v>
      </c>
      <c r="M82" s="7" t="s">
        <v>326</v>
      </c>
      <c r="N82" s="193">
        <f t="shared" ref="N82:P82" si="82">$C82/F82</f>
        <v>0.03571428571</v>
      </c>
      <c r="O82" s="193">
        <f t="shared" si="82"/>
        <v>0.01209677419</v>
      </c>
      <c r="P82" s="193">
        <f t="shared" si="82"/>
        <v>0.03571428571</v>
      </c>
    </row>
    <row r="83">
      <c r="A83" s="7" t="s">
        <v>476</v>
      </c>
      <c r="B83" s="7" t="s">
        <v>348</v>
      </c>
      <c r="C83" s="16">
        <v>0.75</v>
      </c>
      <c r="D83" s="7" t="s">
        <v>329</v>
      </c>
      <c r="E83" s="7">
        <v>1.0</v>
      </c>
      <c r="F83" s="7">
        <v>21.0</v>
      </c>
      <c r="G83" s="7">
        <v>62.0</v>
      </c>
      <c r="H83" s="7">
        <v>21.0</v>
      </c>
      <c r="I83" s="7">
        <v>4.0</v>
      </c>
      <c r="J83" s="7">
        <v>23.0</v>
      </c>
      <c r="K83" s="141">
        <f t="shared" si="2"/>
        <v>0.007992422</v>
      </c>
      <c r="L83" s="139" t="s">
        <v>326</v>
      </c>
      <c r="M83" s="7" t="s">
        <v>326</v>
      </c>
      <c r="N83" s="193">
        <f t="shared" ref="N83:P83" si="83">$C83/F83</f>
        <v>0.03571428571</v>
      </c>
      <c r="O83" s="193">
        <f t="shared" si="83"/>
        <v>0.01209677419</v>
      </c>
      <c r="P83" s="193">
        <f t="shared" si="83"/>
        <v>0.03571428571</v>
      </c>
    </row>
    <row r="84">
      <c r="A84" s="7" t="s">
        <v>477</v>
      </c>
      <c r="B84" s="7" t="s">
        <v>348</v>
      </c>
      <c r="C84" s="16">
        <v>0.75</v>
      </c>
      <c r="D84" s="7" t="s">
        <v>332</v>
      </c>
      <c r="E84" s="7">
        <v>1.0</v>
      </c>
      <c r="F84" s="7">
        <v>21.0</v>
      </c>
      <c r="G84" s="7">
        <v>62.0</v>
      </c>
      <c r="H84" s="7">
        <v>21.0</v>
      </c>
      <c r="I84" s="7">
        <v>4.0</v>
      </c>
      <c r="J84" s="7">
        <v>23.0</v>
      </c>
      <c r="K84" s="141">
        <f t="shared" si="2"/>
        <v>0.007992422</v>
      </c>
      <c r="L84" s="139" t="s">
        <v>326</v>
      </c>
      <c r="M84" s="7" t="s">
        <v>326</v>
      </c>
      <c r="N84" s="193">
        <f t="shared" ref="N84:P84" si="84">$C84/F84</f>
        <v>0.03571428571</v>
      </c>
      <c r="O84" s="193">
        <f t="shared" si="84"/>
        <v>0.01209677419</v>
      </c>
      <c r="P84" s="193">
        <f t="shared" si="84"/>
        <v>0.03571428571</v>
      </c>
    </row>
    <row r="85">
      <c r="A85" s="7" t="s">
        <v>478</v>
      </c>
      <c r="B85" s="7" t="s">
        <v>348</v>
      </c>
      <c r="C85" s="16">
        <v>0.75</v>
      </c>
      <c r="D85" s="7" t="s">
        <v>332</v>
      </c>
      <c r="E85" s="7">
        <v>1.0</v>
      </c>
      <c r="F85" s="7">
        <v>21.0</v>
      </c>
      <c r="G85" s="7">
        <v>62.0</v>
      </c>
      <c r="H85" s="7">
        <v>21.0</v>
      </c>
      <c r="I85" s="7">
        <v>4.0</v>
      </c>
      <c r="J85" s="7">
        <v>23.0</v>
      </c>
      <c r="K85" s="141">
        <f t="shared" si="2"/>
        <v>0.007992422</v>
      </c>
      <c r="L85" s="139" t="s">
        <v>326</v>
      </c>
      <c r="M85" s="7" t="s">
        <v>326</v>
      </c>
      <c r="N85" s="193">
        <f t="shared" ref="N85:P85" si="85">$C85/F85</f>
        <v>0.03571428571</v>
      </c>
      <c r="O85" s="193">
        <f t="shared" si="85"/>
        <v>0.01209677419</v>
      </c>
      <c r="P85" s="193">
        <f t="shared" si="85"/>
        <v>0.03571428571</v>
      </c>
    </row>
    <row r="86">
      <c r="A86" s="7" t="s">
        <v>479</v>
      </c>
      <c r="B86" s="7" t="s">
        <v>348</v>
      </c>
      <c r="C86" s="16">
        <v>0.75</v>
      </c>
      <c r="D86" s="7" t="s">
        <v>325</v>
      </c>
      <c r="E86" s="7">
        <v>3.0</v>
      </c>
      <c r="F86" s="7">
        <v>29.0</v>
      </c>
      <c r="G86" s="7">
        <v>87.0</v>
      </c>
      <c r="H86" s="7">
        <v>29.0</v>
      </c>
      <c r="I86" s="7">
        <v>5.0</v>
      </c>
      <c r="J86" s="7">
        <v>23.0</v>
      </c>
      <c r="K86" s="141">
        <f t="shared" si="2"/>
        <v>0.00636462213</v>
      </c>
      <c r="L86" s="139" t="s">
        <v>370</v>
      </c>
      <c r="M86" s="7" t="s">
        <v>326</v>
      </c>
      <c r="N86" s="193">
        <f t="shared" ref="N86:P86" si="86">$C86/F86</f>
        <v>0.02586206897</v>
      </c>
      <c r="O86" s="193">
        <f t="shared" si="86"/>
        <v>0.008620689655</v>
      </c>
      <c r="P86" s="193">
        <f t="shared" si="86"/>
        <v>0.02586206897</v>
      </c>
    </row>
    <row r="87">
      <c r="A87" s="7" t="s">
        <v>480</v>
      </c>
      <c r="B87" s="7" t="s">
        <v>348</v>
      </c>
      <c r="C87" s="16">
        <v>0.75</v>
      </c>
      <c r="D87" s="7" t="s">
        <v>329</v>
      </c>
      <c r="E87" s="7">
        <v>3.0</v>
      </c>
      <c r="F87" s="7">
        <v>29.0</v>
      </c>
      <c r="G87" s="7">
        <v>87.0</v>
      </c>
      <c r="H87" s="7">
        <v>29.0</v>
      </c>
      <c r="I87" s="7">
        <v>5.0</v>
      </c>
      <c r="J87" s="7">
        <v>23.0</v>
      </c>
      <c r="K87" s="141">
        <f t="shared" si="2"/>
        <v>0.00636462213</v>
      </c>
      <c r="L87" s="139" t="s">
        <v>370</v>
      </c>
      <c r="M87" s="7" t="s">
        <v>326</v>
      </c>
      <c r="N87" s="193">
        <f t="shared" ref="N87:P87" si="87">$C87/F87</f>
        <v>0.02586206897</v>
      </c>
      <c r="O87" s="193">
        <f t="shared" si="87"/>
        <v>0.008620689655</v>
      </c>
      <c r="P87" s="193">
        <f t="shared" si="87"/>
        <v>0.02586206897</v>
      </c>
    </row>
    <row r="88">
      <c r="A88" s="7" t="s">
        <v>481</v>
      </c>
      <c r="B88" s="7" t="s">
        <v>348</v>
      </c>
      <c r="C88" s="16">
        <v>0.75</v>
      </c>
      <c r="D88" s="7" t="s">
        <v>332</v>
      </c>
      <c r="E88" s="7">
        <v>3.0</v>
      </c>
      <c r="F88" s="7">
        <v>29.0</v>
      </c>
      <c r="G88" s="7">
        <v>87.0</v>
      </c>
      <c r="H88" s="7">
        <v>29.0</v>
      </c>
      <c r="I88" s="7">
        <v>5.0</v>
      </c>
      <c r="J88" s="7">
        <v>23.0</v>
      </c>
      <c r="K88" s="141">
        <f t="shared" si="2"/>
        <v>0.00636462213</v>
      </c>
      <c r="L88" s="139" t="s">
        <v>370</v>
      </c>
      <c r="M88" s="7" t="s">
        <v>326</v>
      </c>
      <c r="N88" s="193">
        <f t="shared" ref="N88:P88" si="88">$C88/F88</f>
        <v>0.02586206897</v>
      </c>
      <c r="O88" s="193">
        <f t="shared" si="88"/>
        <v>0.008620689655</v>
      </c>
      <c r="P88" s="193">
        <f t="shared" si="88"/>
        <v>0.02586206897</v>
      </c>
    </row>
    <row r="89">
      <c r="A89" s="7" t="s">
        <v>482</v>
      </c>
      <c r="B89" s="7" t="s">
        <v>324</v>
      </c>
      <c r="C89" s="16">
        <v>1.0</v>
      </c>
      <c r="D89" s="7" t="s">
        <v>332</v>
      </c>
      <c r="E89" s="7">
        <v>5.0</v>
      </c>
      <c r="F89" s="7">
        <v>37.0</v>
      </c>
      <c r="G89" s="7">
        <v>110.0</v>
      </c>
      <c r="H89" s="7">
        <v>37.0</v>
      </c>
      <c r="I89" s="7">
        <v>8.0</v>
      </c>
      <c r="J89" s="7">
        <v>15.0</v>
      </c>
      <c r="K89" s="141">
        <f t="shared" si="2"/>
        <v>0.005499373682</v>
      </c>
      <c r="L89" s="139" t="s">
        <v>370</v>
      </c>
      <c r="M89" s="7" t="s">
        <v>326</v>
      </c>
      <c r="N89" s="193">
        <f t="shared" ref="N89:P89" si="89">$C89/F89</f>
        <v>0.02702702703</v>
      </c>
      <c r="O89" s="193">
        <f t="shared" si="89"/>
        <v>0.009090909091</v>
      </c>
      <c r="P89" s="193">
        <f t="shared" si="89"/>
        <v>0.02702702703</v>
      </c>
    </row>
    <row r="90">
      <c r="A90" s="7" t="s">
        <v>483</v>
      </c>
      <c r="B90" s="7" t="s">
        <v>324</v>
      </c>
      <c r="C90" s="16">
        <v>2.0</v>
      </c>
      <c r="D90" s="7" t="s">
        <v>329</v>
      </c>
      <c r="E90" s="7">
        <v>2.0</v>
      </c>
      <c r="F90" s="7">
        <v>29.0</v>
      </c>
      <c r="G90" s="7">
        <v>88.0</v>
      </c>
      <c r="H90" s="7">
        <v>29.0</v>
      </c>
      <c r="I90" s="7">
        <v>8.0</v>
      </c>
      <c r="J90" s="7">
        <v>16.0</v>
      </c>
      <c r="K90" s="141">
        <f t="shared" si="2"/>
        <v>0.01093859196</v>
      </c>
      <c r="L90" s="139" t="s">
        <v>370</v>
      </c>
      <c r="M90" s="7" t="s">
        <v>326</v>
      </c>
      <c r="N90" s="193">
        <f t="shared" ref="N90:P90" si="90">$C90/F90</f>
        <v>0.06896551724</v>
      </c>
      <c r="O90" s="193">
        <f t="shared" si="90"/>
        <v>0.02272727273</v>
      </c>
      <c r="P90" s="193">
        <f t="shared" si="90"/>
        <v>0.06896551724</v>
      </c>
    </row>
    <row r="91">
      <c r="A91" s="7" t="s">
        <v>483</v>
      </c>
      <c r="B91" s="7" t="s">
        <v>324</v>
      </c>
      <c r="C91" s="16">
        <v>2.0</v>
      </c>
      <c r="D91" s="7" t="s">
        <v>329</v>
      </c>
      <c r="E91" s="7">
        <v>3.0</v>
      </c>
      <c r="F91" s="7">
        <v>83.0</v>
      </c>
      <c r="G91" s="7">
        <v>249.0</v>
      </c>
      <c r="H91" s="7">
        <v>83.0</v>
      </c>
      <c r="I91" s="7">
        <v>14.0</v>
      </c>
      <c r="J91" s="7">
        <v>22.0</v>
      </c>
      <c r="K91" s="141">
        <f t="shared" si="2"/>
        <v>0.006008913221</v>
      </c>
      <c r="L91" s="139" t="s">
        <v>326</v>
      </c>
      <c r="M91" s="7" t="s">
        <v>326</v>
      </c>
      <c r="N91" s="193">
        <f t="shared" ref="N91:P91" si="91">$C91/F91</f>
        <v>0.02409638554</v>
      </c>
      <c r="O91" s="193">
        <f t="shared" si="91"/>
        <v>0.008032128514</v>
      </c>
      <c r="P91" s="193">
        <f t="shared" si="91"/>
        <v>0.02409638554</v>
      </c>
    </row>
    <row r="92">
      <c r="A92" s="7" t="s">
        <v>452</v>
      </c>
      <c r="B92" s="7" t="s">
        <v>464</v>
      </c>
      <c r="C92" s="7">
        <v>1.0</v>
      </c>
      <c r="D92" s="7" t="s">
        <v>325</v>
      </c>
      <c r="E92" s="7">
        <v>1.0</v>
      </c>
      <c r="F92" s="7">
        <v>25.0</v>
      </c>
      <c r="G92" s="7">
        <v>74.0</v>
      </c>
      <c r="H92" s="7">
        <v>25.0</v>
      </c>
      <c r="I92" s="7">
        <v>8.0</v>
      </c>
      <c r="J92" s="7">
        <v>16.0</v>
      </c>
      <c r="K92" s="141">
        <f t="shared" si="2"/>
        <v>0.00546929598</v>
      </c>
      <c r="L92" s="139" t="s">
        <v>326</v>
      </c>
      <c r="M92" s="7" t="s">
        <v>326</v>
      </c>
      <c r="N92" s="193">
        <f t="shared" ref="N92:P92" si="92">$C92/F92</f>
        <v>0.04</v>
      </c>
      <c r="O92" s="193">
        <f t="shared" si="92"/>
        <v>0.01351351351</v>
      </c>
      <c r="P92" s="193">
        <f t="shared" si="92"/>
        <v>0.04</v>
      </c>
    </row>
    <row r="93">
      <c r="A93" s="7" t="s">
        <v>456</v>
      </c>
      <c r="B93" s="7" t="s">
        <v>464</v>
      </c>
      <c r="C93" s="7">
        <v>1.0</v>
      </c>
      <c r="D93" s="7" t="s">
        <v>329</v>
      </c>
      <c r="E93" s="7">
        <v>1.0</v>
      </c>
      <c r="F93" s="7">
        <v>25.0</v>
      </c>
      <c r="G93" s="7">
        <v>74.0</v>
      </c>
      <c r="H93" s="7">
        <v>25.0</v>
      </c>
      <c r="I93" s="7">
        <v>8.0</v>
      </c>
      <c r="J93" s="7">
        <v>16.0</v>
      </c>
      <c r="K93" s="141">
        <f t="shared" si="2"/>
        <v>0.00546929598</v>
      </c>
      <c r="L93" s="139" t="s">
        <v>326</v>
      </c>
      <c r="M93" s="7" t="s">
        <v>326</v>
      </c>
      <c r="N93" s="193">
        <f t="shared" ref="N93:P93" si="93">$C93/F93</f>
        <v>0.04</v>
      </c>
      <c r="O93" s="193">
        <f t="shared" si="93"/>
        <v>0.01351351351</v>
      </c>
      <c r="P93" s="193">
        <f t="shared" si="93"/>
        <v>0.04</v>
      </c>
    </row>
    <row r="94">
      <c r="A94" s="7" t="s">
        <v>451</v>
      </c>
      <c r="B94" s="7" t="s">
        <v>464</v>
      </c>
      <c r="C94" s="7">
        <v>1.0</v>
      </c>
      <c r="D94" s="7" t="s">
        <v>484</v>
      </c>
      <c r="E94" s="7">
        <v>1.0</v>
      </c>
      <c r="F94" s="7">
        <v>25.0</v>
      </c>
      <c r="G94" s="7">
        <v>74.0</v>
      </c>
      <c r="H94" s="7">
        <v>25.0</v>
      </c>
      <c r="I94" s="7">
        <v>8.0</v>
      </c>
      <c r="J94" s="7">
        <v>16.0</v>
      </c>
      <c r="K94" s="141">
        <f t="shared" si="2"/>
        <v>0.00546929598</v>
      </c>
      <c r="L94" s="139" t="s">
        <v>326</v>
      </c>
      <c r="M94" s="7" t="s">
        <v>326</v>
      </c>
      <c r="N94" s="193">
        <f t="shared" ref="N94:P94" si="94">$C94/F94</f>
        <v>0.04</v>
      </c>
      <c r="O94" s="193">
        <f t="shared" si="94"/>
        <v>0.01351351351</v>
      </c>
      <c r="P94" s="193">
        <f t="shared" si="94"/>
        <v>0.04</v>
      </c>
    </row>
    <row r="95">
      <c r="A95" s="7" t="s">
        <v>454</v>
      </c>
      <c r="B95" s="7" t="s">
        <v>464</v>
      </c>
      <c r="C95" s="7">
        <v>1.0</v>
      </c>
      <c r="D95" s="7" t="s">
        <v>325</v>
      </c>
      <c r="E95" s="7">
        <v>1.0</v>
      </c>
      <c r="F95" s="7">
        <v>25.0</v>
      </c>
      <c r="G95" s="7">
        <v>74.0</v>
      </c>
      <c r="H95" s="7">
        <v>25.0</v>
      </c>
      <c r="I95" s="7">
        <v>8.0</v>
      </c>
      <c r="J95" s="7">
        <v>16.0</v>
      </c>
      <c r="K95" s="141">
        <f t="shared" si="2"/>
        <v>0.00546929598</v>
      </c>
      <c r="L95" s="139" t="s">
        <v>326</v>
      </c>
      <c r="M95" s="7" t="s">
        <v>326</v>
      </c>
      <c r="N95" s="193">
        <f t="shared" ref="N95:P95" si="95">$C95/F95</f>
        <v>0.04</v>
      </c>
      <c r="O95" s="193">
        <f t="shared" si="95"/>
        <v>0.01351351351</v>
      </c>
      <c r="P95" s="193">
        <f t="shared" si="95"/>
        <v>0.04</v>
      </c>
    </row>
    <row r="96">
      <c r="A96" s="7" t="s">
        <v>455</v>
      </c>
      <c r="B96" s="7" t="s">
        <v>464</v>
      </c>
      <c r="C96" s="7">
        <v>1.0</v>
      </c>
      <c r="D96" s="7" t="s">
        <v>329</v>
      </c>
      <c r="E96" s="7">
        <v>1.0</v>
      </c>
      <c r="F96" s="7">
        <v>25.0</v>
      </c>
      <c r="G96" s="7">
        <v>74.0</v>
      </c>
      <c r="H96" s="7">
        <v>25.0</v>
      </c>
      <c r="I96" s="7">
        <v>8.0</v>
      </c>
      <c r="J96" s="7">
        <v>16.0</v>
      </c>
      <c r="K96" s="141">
        <f t="shared" si="2"/>
        <v>0.00546929598</v>
      </c>
      <c r="L96" s="139" t="s">
        <v>326</v>
      </c>
      <c r="M96" s="7" t="s">
        <v>326</v>
      </c>
      <c r="N96" s="193">
        <f t="shared" ref="N96:P96" si="96">$C96/F96</f>
        <v>0.04</v>
      </c>
      <c r="O96" s="193">
        <f t="shared" si="96"/>
        <v>0.01351351351</v>
      </c>
      <c r="P96" s="193">
        <f t="shared" si="96"/>
        <v>0.04</v>
      </c>
    </row>
    <row r="97">
      <c r="A97" s="7" t="s">
        <v>453</v>
      </c>
      <c r="B97" s="7" t="s">
        <v>464</v>
      </c>
      <c r="C97" s="7">
        <v>1.0</v>
      </c>
      <c r="D97" s="7" t="s">
        <v>484</v>
      </c>
      <c r="E97" s="7">
        <v>1.0</v>
      </c>
      <c r="F97" s="7">
        <v>25.0</v>
      </c>
      <c r="G97" s="7">
        <v>74.0</v>
      </c>
      <c r="H97" s="7">
        <v>25.0</v>
      </c>
      <c r="I97" s="7">
        <v>8.0</v>
      </c>
      <c r="J97" s="7">
        <v>16.0</v>
      </c>
      <c r="K97" s="141">
        <f t="shared" si="2"/>
        <v>0.00546929598</v>
      </c>
      <c r="L97" s="139" t="s">
        <v>326</v>
      </c>
      <c r="M97" s="7" t="s">
        <v>326</v>
      </c>
      <c r="N97" s="193">
        <f t="shared" ref="N97:P97" si="97">$C97/F97</f>
        <v>0.04</v>
      </c>
      <c r="O97" s="193">
        <f t="shared" si="97"/>
        <v>0.01351351351</v>
      </c>
      <c r="P97" s="193">
        <f t="shared" si="97"/>
        <v>0.04</v>
      </c>
    </row>
    <row r="98">
      <c r="A98" s="7" t="s">
        <v>485</v>
      </c>
      <c r="B98" s="7" t="s">
        <v>377</v>
      </c>
      <c r="C98" s="16">
        <v>0.82</v>
      </c>
      <c r="D98" s="7" t="s">
        <v>325</v>
      </c>
      <c r="E98" s="7">
        <v>4.0</v>
      </c>
      <c r="F98" s="7">
        <v>70.0</v>
      </c>
      <c r="G98" s="7">
        <v>208.0</v>
      </c>
      <c r="H98" s="7">
        <v>70.0</v>
      </c>
      <c r="I98" s="7">
        <v>16.0</v>
      </c>
      <c r="J98" s="7">
        <v>14.0</v>
      </c>
      <c r="K98" s="141">
        <f t="shared" si="2"/>
        <v>0.00219934139</v>
      </c>
      <c r="L98" s="139" t="s">
        <v>370</v>
      </c>
      <c r="M98" s="7" t="s">
        <v>370</v>
      </c>
      <c r="N98" s="193">
        <f t="shared" ref="N98:P98" si="98">$C98/F98</f>
        <v>0.01171428571</v>
      </c>
      <c r="O98" s="193">
        <f t="shared" si="98"/>
        <v>0.003942307692</v>
      </c>
      <c r="P98" s="193">
        <f t="shared" si="98"/>
        <v>0.01171428571</v>
      </c>
    </row>
    <row r="99">
      <c r="A99" s="7" t="s">
        <v>486</v>
      </c>
      <c r="B99" s="7" t="s">
        <v>377</v>
      </c>
      <c r="C99" s="16">
        <v>0.82</v>
      </c>
      <c r="D99" s="7" t="s">
        <v>332</v>
      </c>
      <c r="E99" s="7">
        <v>4.0</v>
      </c>
      <c r="F99" s="7">
        <v>97.0</v>
      </c>
      <c r="G99" s="7">
        <v>291.0</v>
      </c>
      <c r="H99" s="7">
        <v>97.0</v>
      </c>
      <c r="I99" s="7">
        <v>19.0</v>
      </c>
      <c r="J99" s="7">
        <v>22.0</v>
      </c>
      <c r="K99" s="141">
        <f t="shared" si="2"/>
        <v>0.001810798543</v>
      </c>
      <c r="L99" s="139" t="s">
        <v>370</v>
      </c>
      <c r="M99" s="7" t="s">
        <v>370</v>
      </c>
      <c r="N99" s="193">
        <f t="shared" ref="N99:P99" si="99">$C99/F99</f>
        <v>0.008453608247</v>
      </c>
      <c r="O99" s="193">
        <f t="shared" si="99"/>
        <v>0.002817869416</v>
      </c>
      <c r="P99" s="193">
        <f t="shared" si="99"/>
        <v>0.008453608247</v>
      </c>
    </row>
    <row r="100">
      <c r="A100" s="7" t="s">
        <v>487</v>
      </c>
      <c r="B100" s="7" t="s">
        <v>377</v>
      </c>
      <c r="C100" s="16">
        <v>0.82</v>
      </c>
      <c r="D100" s="7" t="s">
        <v>329</v>
      </c>
      <c r="E100" s="7">
        <v>5.0</v>
      </c>
      <c r="F100" s="7">
        <v>126.0</v>
      </c>
      <c r="G100" s="7">
        <v>379.0</v>
      </c>
      <c r="H100" s="7">
        <v>126.0</v>
      </c>
      <c r="I100" s="7">
        <v>23.0</v>
      </c>
      <c r="J100" s="7">
        <v>22.0</v>
      </c>
      <c r="K100" s="141">
        <f t="shared" si="2"/>
        <v>0.001494063224</v>
      </c>
      <c r="L100" s="139" t="s">
        <v>370</v>
      </c>
      <c r="M100" s="7" t="s">
        <v>370</v>
      </c>
      <c r="N100" s="193">
        <f t="shared" ref="N100:P100" si="100">$C100/F100</f>
        <v>0.006507936508</v>
      </c>
      <c r="O100" s="193">
        <f t="shared" si="100"/>
        <v>0.002163588391</v>
      </c>
      <c r="P100" s="193">
        <f t="shared" si="100"/>
        <v>0.006507936508</v>
      </c>
    </row>
    <row r="101">
      <c r="A101" s="7" t="s">
        <v>485</v>
      </c>
      <c r="B101" s="7" t="s">
        <v>377</v>
      </c>
      <c r="C101" s="16">
        <v>0.82</v>
      </c>
      <c r="D101" s="7" t="s">
        <v>325</v>
      </c>
      <c r="E101" s="7">
        <v>5.0</v>
      </c>
      <c r="F101" s="7">
        <v>126.0</v>
      </c>
      <c r="G101" s="7">
        <v>379.0</v>
      </c>
      <c r="H101" s="7">
        <v>126.0</v>
      </c>
      <c r="I101" s="7">
        <v>23.0</v>
      </c>
      <c r="J101" s="7">
        <v>22.0</v>
      </c>
      <c r="K101" s="141">
        <f t="shared" si="2"/>
        <v>0.001494063224</v>
      </c>
      <c r="L101" s="139" t="s">
        <v>370</v>
      </c>
      <c r="M101" s="7" t="s">
        <v>370</v>
      </c>
      <c r="N101" s="193">
        <f t="shared" ref="N101:P101" si="101">$C101/F101</f>
        <v>0.006507936508</v>
      </c>
      <c r="O101" s="193">
        <f t="shared" si="101"/>
        <v>0.002163588391</v>
      </c>
      <c r="P101" s="193">
        <f t="shared" si="101"/>
        <v>0.006507936508</v>
      </c>
    </row>
    <row r="102">
      <c r="A102" s="7" t="s">
        <v>488</v>
      </c>
      <c r="B102" s="7" t="s">
        <v>324</v>
      </c>
      <c r="C102" s="16">
        <v>1.0</v>
      </c>
      <c r="D102" s="7" t="s">
        <v>329</v>
      </c>
      <c r="E102" s="7">
        <v>5.0</v>
      </c>
      <c r="F102" s="7">
        <v>29.0</v>
      </c>
      <c r="G102" s="7">
        <v>88.0</v>
      </c>
      <c r="H102" s="7">
        <v>29.0</v>
      </c>
      <c r="I102" s="7">
        <v>8.0</v>
      </c>
      <c r="J102" s="7">
        <v>15.0</v>
      </c>
      <c r="K102" s="141">
        <f t="shared" si="2"/>
        <v>0.005499373682</v>
      </c>
      <c r="L102" s="139" t="s">
        <v>370</v>
      </c>
      <c r="M102" s="7" t="s">
        <v>326</v>
      </c>
      <c r="N102" s="193">
        <f t="shared" ref="N102:P102" si="102">$C102/F102</f>
        <v>0.03448275862</v>
      </c>
      <c r="O102" s="193">
        <f t="shared" si="102"/>
        <v>0.01136363636</v>
      </c>
      <c r="P102" s="193">
        <f t="shared" si="102"/>
        <v>0.03448275862</v>
      </c>
    </row>
    <row r="103">
      <c r="A103" s="7" t="s">
        <v>340</v>
      </c>
      <c r="B103" s="7" t="s">
        <v>324</v>
      </c>
      <c r="C103" s="16">
        <v>2.0</v>
      </c>
      <c r="D103" s="7" t="s">
        <v>341</v>
      </c>
      <c r="E103" s="7">
        <v>3.0</v>
      </c>
      <c r="F103" s="7">
        <v>83.0</v>
      </c>
      <c r="G103" s="7">
        <v>249.0</v>
      </c>
      <c r="H103" s="7">
        <v>83.0</v>
      </c>
      <c r="I103" s="7">
        <v>14.0</v>
      </c>
      <c r="J103" s="7">
        <v>19.0</v>
      </c>
      <c r="K103" s="141">
        <f t="shared" si="2"/>
        <v>0.006063566388</v>
      </c>
      <c r="L103" s="139" t="s">
        <v>370</v>
      </c>
      <c r="M103" s="7" t="s">
        <v>326</v>
      </c>
      <c r="N103" s="193">
        <f t="shared" ref="N103:P103" si="103">$C103/F103</f>
        <v>0.02409638554</v>
      </c>
      <c r="O103" s="193">
        <f t="shared" si="103"/>
        <v>0.008032128514</v>
      </c>
      <c r="P103" s="193">
        <f t="shared" si="103"/>
        <v>0.02409638554</v>
      </c>
    </row>
    <row r="104">
      <c r="A104" s="7" t="s">
        <v>345</v>
      </c>
      <c r="B104" s="7" t="s">
        <v>324</v>
      </c>
      <c r="C104" s="16">
        <v>2.0</v>
      </c>
      <c r="D104" s="7" t="s">
        <v>329</v>
      </c>
      <c r="E104" s="7">
        <v>2.0</v>
      </c>
      <c r="F104" s="7">
        <v>59.0</v>
      </c>
      <c r="G104" s="7">
        <v>178.0</v>
      </c>
      <c r="H104" s="7">
        <v>59.0</v>
      </c>
      <c r="I104" s="7">
        <v>11.0</v>
      </c>
      <c r="J104" s="7">
        <v>17.0</v>
      </c>
      <c r="K104" s="141">
        <f t="shared" si="2"/>
        <v>0.007817419817</v>
      </c>
      <c r="L104" s="139" t="s">
        <v>370</v>
      </c>
      <c r="M104" s="7" t="s">
        <v>326</v>
      </c>
      <c r="N104" s="193">
        <f t="shared" ref="N104:P104" si="104">$C104/F104</f>
        <v>0.03389830508</v>
      </c>
      <c r="O104" s="193">
        <f t="shared" si="104"/>
        <v>0.01123595506</v>
      </c>
      <c r="P104" s="193">
        <f t="shared" si="104"/>
        <v>0.03389830508</v>
      </c>
    </row>
    <row r="105">
      <c r="A105" s="7" t="s">
        <v>486</v>
      </c>
      <c r="B105" s="7" t="s">
        <v>377</v>
      </c>
      <c r="C105" s="16">
        <v>0.82</v>
      </c>
      <c r="D105" s="7" t="s">
        <v>332</v>
      </c>
      <c r="E105" s="7">
        <v>5.0</v>
      </c>
      <c r="F105" s="7">
        <v>167.0</v>
      </c>
      <c r="G105" s="7">
        <v>503.0</v>
      </c>
      <c r="H105" s="7">
        <v>167.0</v>
      </c>
      <c r="I105" s="7">
        <v>28.0</v>
      </c>
      <c r="J105" s="7">
        <v>11.0</v>
      </c>
      <c r="K105" s="141">
        <f t="shared" si="2"/>
        <v>0.001246505814</v>
      </c>
      <c r="L105" s="139" t="s">
        <v>370</v>
      </c>
      <c r="M105" s="7" t="s">
        <v>326</v>
      </c>
      <c r="N105" s="193">
        <f t="shared" ref="N105:P105" si="105">$C105/F105</f>
        <v>0.004910179641</v>
      </c>
      <c r="O105" s="193">
        <f t="shared" si="105"/>
        <v>0.001630218688</v>
      </c>
      <c r="P105" s="193">
        <f t="shared" si="105"/>
        <v>0.004910179641</v>
      </c>
    </row>
    <row r="106">
      <c r="A106" s="7" t="s">
        <v>343</v>
      </c>
      <c r="B106" s="7" t="s">
        <v>324</v>
      </c>
      <c r="C106" s="16">
        <v>2.0</v>
      </c>
      <c r="D106" s="7" t="s">
        <v>325</v>
      </c>
      <c r="E106" s="7">
        <v>3.0</v>
      </c>
      <c r="F106" s="7">
        <v>83.0</v>
      </c>
      <c r="G106" s="7">
        <v>249.0</v>
      </c>
      <c r="H106" s="7">
        <v>83.0</v>
      </c>
      <c r="I106" s="7">
        <v>14.0</v>
      </c>
      <c r="J106" s="7">
        <v>19.0</v>
      </c>
      <c r="K106" s="141">
        <f t="shared" si="2"/>
        <v>0.006063566388</v>
      </c>
      <c r="L106" s="139" t="s">
        <v>370</v>
      </c>
      <c r="M106" s="7" t="s">
        <v>326</v>
      </c>
      <c r="N106" s="193">
        <f t="shared" ref="N106:P106" si="106">$C106/F106</f>
        <v>0.02409638554</v>
      </c>
      <c r="O106" s="193">
        <f t="shared" si="106"/>
        <v>0.008032128514</v>
      </c>
      <c r="P106" s="193">
        <f t="shared" si="106"/>
        <v>0.02409638554</v>
      </c>
    </row>
    <row r="107">
      <c r="K107" s="14"/>
      <c r="L107" s="14"/>
      <c r="M107" s="14"/>
    </row>
    <row r="108">
      <c r="K108" s="14"/>
      <c r="L108" s="14"/>
      <c r="M108" s="14"/>
    </row>
    <row r="109">
      <c r="K109" s="14"/>
      <c r="L109" s="14"/>
      <c r="M109" s="14"/>
    </row>
    <row r="110">
      <c r="K110" s="14"/>
      <c r="L110" s="14"/>
      <c r="M110" s="14"/>
    </row>
    <row r="111">
      <c r="K111" s="14"/>
      <c r="L111" s="14"/>
      <c r="M111" s="14"/>
    </row>
    <row r="112">
      <c r="K112" s="14"/>
      <c r="L112" s="14"/>
      <c r="M112" s="14"/>
    </row>
    <row r="113">
      <c r="K113" s="14"/>
      <c r="L113" s="14"/>
      <c r="M113" s="14"/>
    </row>
    <row r="114">
      <c r="K114" s="14"/>
      <c r="L114" s="14"/>
      <c r="M114" s="14"/>
    </row>
    <row r="115">
      <c r="K115" s="14"/>
      <c r="L115" s="14"/>
      <c r="M115" s="14"/>
    </row>
    <row r="116">
      <c r="K116" s="14"/>
      <c r="L116" s="14"/>
      <c r="M116" s="14"/>
    </row>
    <row r="117">
      <c r="K117" s="14"/>
      <c r="L117" s="14"/>
      <c r="M117" s="14"/>
    </row>
    <row r="118">
      <c r="K118" s="14"/>
      <c r="L118" s="14"/>
      <c r="M118" s="14"/>
    </row>
    <row r="119">
      <c r="K119" s="14"/>
      <c r="L119" s="14"/>
      <c r="M119" s="14"/>
    </row>
    <row r="120">
      <c r="K120" s="14"/>
      <c r="L120" s="14"/>
      <c r="M120" s="14"/>
    </row>
    <row r="121">
      <c r="K121" s="14"/>
      <c r="L121" s="14"/>
      <c r="M121" s="14"/>
    </row>
    <row r="122">
      <c r="K122" s="14"/>
      <c r="L122" s="14"/>
      <c r="M122" s="14"/>
    </row>
    <row r="123">
      <c r="K123" s="14"/>
      <c r="L123" s="14"/>
      <c r="M123" s="14"/>
    </row>
    <row r="124">
      <c r="K124" s="14"/>
      <c r="L124" s="14"/>
      <c r="M124" s="14"/>
    </row>
    <row r="125">
      <c r="K125" s="14"/>
      <c r="L125" s="14"/>
      <c r="M125" s="14"/>
    </row>
    <row r="126">
      <c r="K126" s="14"/>
      <c r="L126" s="14"/>
      <c r="M126" s="14"/>
    </row>
    <row r="127">
      <c r="K127" s="14"/>
      <c r="L127" s="14"/>
      <c r="M127" s="14"/>
    </row>
    <row r="128">
      <c r="K128" s="14"/>
      <c r="L128" s="14"/>
      <c r="M128" s="14"/>
    </row>
    <row r="129">
      <c r="K129" s="14"/>
      <c r="L129" s="14"/>
      <c r="M129" s="14"/>
    </row>
    <row r="130">
      <c r="K130" s="14"/>
      <c r="L130" s="14"/>
      <c r="M130" s="14"/>
    </row>
    <row r="131">
      <c r="K131" s="14"/>
      <c r="L131" s="14"/>
      <c r="M131" s="14"/>
    </row>
    <row r="132">
      <c r="K132" s="14"/>
      <c r="L132" s="14"/>
      <c r="M132" s="14"/>
    </row>
    <row r="133">
      <c r="K133" s="14"/>
      <c r="L133" s="14"/>
      <c r="M133" s="14"/>
    </row>
    <row r="134">
      <c r="K134" s="14"/>
      <c r="L134" s="14"/>
      <c r="M134" s="14"/>
    </row>
    <row r="135">
      <c r="K135" s="14"/>
      <c r="L135" s="14"/>
      <c r="M135" s="14"/>
    </row>
    <row r="136">
      <c r="K136" s="14"/>
      <c r="L136" s="14"/>
      <c r="M136" s="14"/>
    </row>
    <row r="137">
      <c r="K137" s="14"/>
      <c r="L137" s="14"/>
      <c r="M137" s="14"/>
    </row>
    <row r="138">
      <c r="K138" s="14"/>
      <c r="L138" s="14"/>
      <c r="M138" s="14"/>
    </row>
    <row r="139">
      <c r="K139" s="14"/>
      <c r="L139" s="14"/>
      <c r="M139" s="14"/>
    </row>
    <row r="140">
      <c r="K140" s="14"/>
      <c r="L140" s="14"/>
      <c r="M140" s="14"/>
    </row>
    <row r="141">
      <c r="K141" s="14"/>
      <c r="L141" s="14"/>
      <c r="M141" s="14"/>
    </row>
    <row r="142">
      <c r="K142" s="14"/>
      <c r="L142" s="14"/>
      <c r="M142" s="14"/>
    </row>
    <row r="143">
      <c r="K143" s="14"/>
      <c r="L143" s="14"/>
      <c r="M143" s="14"/>
    </row>
    <row r="144">
      <c r="K144" s="14"/>
      <c r="L144" s="14"/>
      <c r="M144" s="14"/>
    </row>
    <row r="145">
      <c r="K145" s="14"/>
      <c r="L145" s="14"/>
      <c r="M145" s="14"/>
    </row>
    <row r="146">
      <c r="K146" s="14"/>
      <c r="L146" s="14"/>
      <c r="M146" s="14"/>
    </row>
    <row r="147">
      <c r="K147" s="14"/>
      <c r="L147" s="14"/>
      <c r="M147" s="14"/>
    </row>
    <row r="148">
      <c r="K148" s="14"/>
      <c r="L148" s="14"/>
      <c r="M148" s="14"/>
    </row>
    <row r="149">
      <c r="K149" s="14"/>
      <c r="L149" s="14"/>
      <c r="M149" s="14"/>
    </row>
    <row r="150">
      <c r="K150" s="14"/>
      <c r="L150" s="14"/>
      <c r="M150" s="14"/>
    </row>
    <row r="151">
      <c r="K151" s="14"/>
      <c r="L151" s="14"/>
      <c r="M151" s="14"/>
    </row>
    <row r="152">
      <c r="K152" s="14"/>
      <c r="L152" s="14"/>
      <c r="M152" s="14"/>
    </row>
    <row r="153">
      <c r="K153" s="14"/>
      <c r="L153" s="14"/>
      <c r="M153" s="14"/>
    </row>
    <row r="154">
      <c r="K154" s="14"/>
      <c r="L154" s="14"/>
      <c r="M154" s="14"/>
    </row>
    <row r="155">
      <c r="K155" s="14"/>
      <c r="L155" s="14"/>
      <c r="M155" s="14"/>
    </row>
    <row r="156">
      <c r="K156" s="14"/>
      <c r="L156" s="14"/>
      <c r="M156" s="14"/>
    </row>
    <row r="157">
      <c r="K157" s="14"/>
      <c r="L157" s="14"/>
      <c r="M157" s="14"/>
    </row>
    <row r="158">
      <c r="K158" s="14"/>
      <c r="L158" s="14"/>
      <c r="M158" s="14"/>
    </row>
    <row r="159">
      <c r="K159" s="14"/>
      <c r="L159" s="14"/>
      <c r="M159" s="14"/>
    </row>
    <row r="160">
      <c r="K160" s="14"/>
      <c r="L160" s="14"/>
      <c r="M160" s="14"/>
    </row>
    <row r="161">
      <c r="K161" s="14"/>
      <c r="L161" s="14"/>
      <c r="M161" s="14"/>
    </row>
    <row r="162">
      <c r="K162" s="14"/>
      <c r="L162" s="14"/>
      <c r="M162" s="14"/>
    </row>
    <row r="163">
      <c r="K163" s="14"/>
      <c r="L163" s="14"/>
      <c r="M163" s="14"/>
    </row>
    <row r="164">
      <c r="K164" s="14"/>
      <c r="L164" s="14"/>
      <c r="M164" s="14"/>
    </row>
    <row r="165">
      <c r="K165" s="14"/>
      <c r="L165" s="14"/>
      <c r="M165" s="14"/>
    </row>
    <row r="166">
      <c r="K166" s="14"/>
      <c r="L166" s="14"/>
      <c r="M166" s="14"/>
    </row>
    <row r="167">
      <c r="K167" s="14"/>
      <c r="L167" s="14"/>
      <c r="M167" s="14"/>
    </row>
    <row r="168">
      <c r="K168" s="14"/>
      <c r="L168" s="14"/>
      <c r="M168" s="14"/>
    </row>
    <row r="169">
      <c r="K169" s="14"/>
      <c r="L169" s="14"/>
      <c r="M169" s="14"/>
    </row>
    <row r="170">
      <c r="K170" s="14"/>
      <c r="L170" s="14"/>
      <c r="M170" s="14"/>
    </row>
    <row r="171">
      <c r="K171" s="14"/>
      <c r="L171" s="14"/>
      <c r="M171" s="14"/>
    </row>
    <row r="172">
      <c r="K172" s="14"/>
      <c r="L172" s="14"/>
      <c r="M172" s="14"/>
    </row>
    <row r="173">
      <c r="K173" s="14"/>
      <c r="L173" s="14"/>
      <c r="M173" s="14"/>
    </row>
    <row r="174">
      <c r="K174" s="14"/>
      <c r="L174" s="14"/>
      <c r="M174" s="14"/>
    </row>
    <row r="175">
      <c r="K175" s="14"/>
      <c r="L175" s="14"/>
      <c r="M175" s="14"/>
    </row>
    <row r="176">
      <c r="K176" s="14"/>
      <c r="L176" s="14"/>
      <c r="M176" s="14"/>
    </row>
    <row r="177">
      <c r="K177" s="14"/>
      <c r="L177" s="14"/>
      <c r="M177" s="14"/>
    </row>
    <row r="178">
      <c r="K178" s="14"/>
      <c r="L178" s="14"/>
      <c r="M178" s="14"/>
    </row>
    <row r="179">
      <c r="K179" s="14"/>
      <c r="L179" s="14"/>
      <c r="M179" s="14"/>
    </row>
    <row r="180">
      <c r="K180" s="14"/>
      <c r="L180" s="14"/>
      <c r="M180" s="14"/>
    </row>
    <row r="181">
      <c r="K181" s="14"/>
      <c r="L181" s="14"/>
      <c r="M181" s="14"/>
    </row>
    <row r="182">
      <c r="K182" s="14"/>
      <c r="L182" s="14"/>
      <c r="M182" s="14"/>
    </row>
    <row r="183">
      <c r="K183" s="14"/>
      <c r="L183" s="14"/>
      <c r="M183" s="14"/>
    </row>
    <row r="184">
      <c r="K184" s="14"/>
      <c r="L184" s="14"/>
      <c r="M184" s="14"/>
    </row>
    <row r="185">
      <c r="K185" s="14"/>
      <c r="L185" s="14"/>
      <c r="M185" s="14"/>
    </row>
    <row r="186">
      <c r="K186" s="14"/>
      <c r="L186" s="14"/>
      <c r="M186" s="14"/>
    </row>
    <row r="187">
      <c r="K187" s="14"/>
      <c r="L187" s="14"/>
      <c r="M187" s="14"/>
    </row>
    <row r="188">
      <c r="K188" s="14"/>
      <c r="L188" s="14"/>
      <c r="M188" s="14"/>
    </row>
    <row r="189">
      <c r="K189" s="14"/>
      <c r="L189" s="14"/>
      <c r="M189" s="14"/>
    </row>
    <row r="190">
      <c r="K190" s="14"/>
      <c r="L190" s="14"/>
      <c r="M190" s="14"/>
    </row>
    <row r="191">
      <c r="K191" s="14"/>
      <c r="L191" s="14"/>
      <c r="M191" s="14"/>
    </row>
    <row r="192">
      <c r="K192" s="14"/>
      <c r="L192" s="14"/>
      <c r="M192" s="14"/>
    </row>
    <row r="193">
      <c r="K193" s="14"/>
      <c r="L193" s="14"/>
      <c r="M193" s="14"/>
    </row>
    <row r="194">
      <c r="K194" s="14"/>
      <c r="L194" s="14"/>
      <c r="M194" s="14"/>
    </row>
    <row r="195">
      <c r="K195" s="14"/>
      <c r="L195" s="14"/>
      <c r="M195" s="14"/>
    </row>
    <row r="196">
      <c r="K196" s="14"/>
      <c r="L196" s="14"/>
      <c r="M196" s="14"/>
    </row>
    <row r="197">
      <c r="K197" s="14"/>
      <c r="L197" s="14"/>
      <c r="M197" s="14"/>
    </row>
    <row r="198">
      <c r="K198" s="14"/>
      <c r="L198" s="14"/>
      <c r="M198" s="14"/>
    </row>
    <row r="199">
      <c r="K199" s="14"/>
      <c r="L199" s="14"/>
      <c r="M199" s="14"/>
    </row>
    <row r="200">
      <c r="K200" s="14"/>
      <c r="L200" s="14"/>
      <c r="M200" s="14"/>
    </row>
    <row r="201">
      <c r="K201" s="14"/>
      <c r="L201" s="14"/>
      <c r="M201" s="14"/>
    </row>
    <row r="202">
      <c r="K202" s="14"/>
      <c r="L202" s="14"/>
      <c r="M202" s="14"/>
    </row>
    <row r="203">
      <c r="K203" s="14"/>
      <c r="L203" s="14"/>
      <c r="M203" s="14"/>
    </row>
    <row r="204">
      <c r="K204" s="14"/>
      <c r="L204" s="14"/>
      <c r="M204" s="14"/>
    </row>
    <row r="205">
      <c r="K205" s="14"/>
      <c r="L205" s="14"/>
      <c r="M205" s="14"/>
    </row>
    <row r="206">
      <c r="K206" s="14"/>
      <c r="L206" s="14"/>
      <c r="M206" s="14"/>
    </row>
    <row r="207">
      <c r="K207" s="14"/>
      <c r="L207" s="14"/>
      <c r="M207" s="14"/>
    </row>
    <row r="208">
      <c r="K208" s="14"/>
      <c r="L208" s="14"/>
      <c r="M208" s="14"/>
    </row>
    <row r="209">
      <c r="K209" s="14"/>
      <c r="L209" s="14"/>
      <c r="M209" s="14"/>
    </row>
    <row r="210">
      <c r="K210" s="14"/>
      <c r="L210" s="14"/>
      <c r="M210" s="14"/>
    </row>
    <row r="211">
      <c r="K211" s="14"/>
      <c r="L211" s="14"/>
      <c r="M211" s="14"/>
    </row>
    <row r="212">
      <c r="K212" s="14"/>
      <c r="L212" s="14"/>
      <c r="M212" s="14"/>
    </row>
    <row r="213">
      <c r="K213" s="14"/>
      <c r="L213" s="14"/>
      <c r="M213" s="14"/>
    </row>
    <row r="214">
      <c r="K214" s="14"/>
      <c r="L214" s="14"/>
      <c r="M214" s="14"/>
    </row>
    <row r="215">
      <c r="K215" s="14"/>
      <c r="L215" s="14"/>
      <c r="M215" s="14"/>
    </row>
    <row r="216">
      <c r="K216" s="14"/>
      <c r="L216" s="14"/>
      <c r="M216" s="14"/>
    </row>
    <row r="217">
      <c r="K217" s="14"/>
      <c r="L217" s="14"/>
      <c r="M217" s="14"/>
    </row>
    <row r="218">
      <c r="K218" s="14"/>
      <c r="L218" s="14"/>
      <c r="M218" s="14"/>
    </row>
    <row r="219">
      <c r="K219" s="14"/>
      <c r="L219" s="14"/>
      <c r="M219" s="14"/>
    </row>
    <row r="220">
      <c r="K220" s="14"/>
      <c r="L220" s="14"/>
      <c r="M220" s="14"/>
    </row>
    <row r="221">
      <c r="K221" s="14"/>
      <c r="L221" s="14"/>
      <c r="M221" s="14"/>
    </row>
    <row r="222">
      <c r="K222" s="14"/>
      <c r="L222" s="14"/>
      <c r="M222" s="14"/>
    </row>
    <row r="223">
      <c r="K223" s="14"/>
      <c r="L223" s="14"/>
      <c r="M223" s="14"/>
    </row>
    <row r="224">
      <c r="K224" s="14"/>
      <c r="L224" s="14"/>
      <c r="M224" s="14"/>
    </row>
    <row r="225">
      <c r="K225" s="14"/>
      <c r="L225" s="14"/>
      <c r="M225" s="14"/>
    </row>
    <row r="226">
      <c r="K226" s="14"/>
      <c r="L226" s="14"/>
      <c r="M226" s="14"/>
    </row>
    <row r="227">
      <c r="K227" s="14"/>
      <c r="L227" s="14"/>
      <c r="M227" s="14"/>
    </row>
    <row r="228">
      <c r="K228" s="14"/>
      <c r="L228" s="14"/>
      <c r="M228" s="14"/>
    </row>
    <row r="229">
      <c r="K229" s="14"/>
      <c r="L229" s="14"/>
      <c r="M229" s="14"/>
    </row>
    <row r="230">
      <c r="K230" s="14"/>
      <c r="L230" s="14"/>
      <c r="M230" s="14"/>
    </row>
    <row r="231">
      <c r="K231" s="14"/>
      <c r="L231" s="14"/>
      <c r="M231" s="14"/>
    </row>
    <row r="232">
      <c r="K232" s="14"/>
      <c r="L232" s="14"/>
      <c r="M232" s="14"/>
    </row>
    <row r="233">
      <c r="K233" s="14"/>
      <c r="L233" s="14"/>
      <c r="M233" s="14"/>
    </row>
    <row r="234">
      <c r="K234" s="14"/>
      <c r="L234" s="14"/>
      <c r="M234" s="14"/>
    </row>
    <row r="235">
      <c r="K235" s="14"/>
      <c r="L235" s="14"/>
      <c r="M235" s="14"/>
    </row>
    <row r="236">
      <c r="K236" s="14"/>
      <c r="L236" s="14"/>
      <c r="M236" s="14"/>
    </row>
    <row r="237">
      <c r="K237" s="14"/>
      <c r="L237" s="14"/>
      <c r="M237" s="14"/>
    </row>
    <row r="238">
      <c r="K238" s="14"/>
      <c r="L238" s="14"/>
      <c r="M238" s="14"/>
    </row>
    <row r="239">
      <c r="K239" s="14"/>
      <c r="L239" s="14"/>
      <c r="M239" s="14"/>
    </row>
    <row r="240">
      <c r="K240" s="14"/>
      <c r="L240" s="14"/>
      <c r="M240" s="14"/>
    </row>
    <row r="241">
      <c r="K241" s="14"/>
      <c r="L241" s="14"/>
      <c r="M241" s="14"/>
    </row>
    <row r="242">
      <c r="K242" s="14"/>
      <c r="L242" s="14"/>
      <c r="M242" s="14"/>
    </row>
    <row r="243">
      <c r="K243" s="14"/>
      <c r="L243" s="14"/>
      <c r="M243" s="14"/>
    </row>
    <row r="244">
      <c r="K244" s="14"/>
      <c r="L244" s="14"/>
      <c r="M244" s="14"/>
    </row>
    <row r="245">
      <c r="K245" s="14"/>
      <c r="L245" s="14"/>
      <c r="M245" s="14"/>
    </row>
    <row r="246">
      <c r="K246" s="14"/>
      <c r="L246" s="14"/>
      <c r="M246" s="14"/>
    </row>
    <row r="247">
      <c r="K247" s="14"/>
      <c r="L247" s="14"/>
      <c r="M247" s="14"/>
    </row>
    <row r="248">
      <c r="K248" s="14"/>
      <c r="L248" s="14"/>
      <c r="M248" s="14"/>
    </row>
    <row r="249">
      <c r="K249" s="14"/>
      <c r="L249" s="14"/>
      <c r="M249" s="14"/>
    </row>
    <row r="250">
      <c r="K250" s="14"/>
      <c r="L250" s="14"/>
      <c r="M250" s="14"/>
    </row>
    <row r="251">
      <c r="K251" s="14"/>
      <c r="L251" s="14"/>
      <c r="M251" s="14"/>
    </row>
    <row r="252">
      <c r="K252" s="14"/>
      <c r="L252" s="14"/>
      <c r="M252" s="14"/>
    </row>
    <row r="253">
      <c r="K253" s="14"/>
      <c r="L253" s="14"/>
      <c r="M253" s="14"/>
    </row>
    <row r="254">
      <c r="K254" s="14"/>
      <c r="L254" s="14"/>
      <c r="M254" s="14"/>
    </row>
    <row r="255">
      <c r="K255" s="14"/>
      <c r="L255" s="14"/>
      <c r="M255" s="14"/>
    </row>
    <row r="256">
      <c r="K256" s="14"/>
      <c r="L256" s="14"/>
      <c r="M256" s="14"/>
    </row>
    <row r="257">
      <c r="K257" s="14"/>
      <c r="L257" s="14"/>
      <c r="M257" s="14"/>
    </row>
    <row r="258">
      <c r="K258" s="14"/>
      <c r="L258" s="14"/>
      <c r="M258" s="14"/>
    </row>
    <row r="259">
      <c r="K259" s="14"/>
      <c r="L259" s="14"/>
      <c r="M259" s="14"/>
    </row>
    <row r="260">
      <c r="K260" s="14"/>
      <c r="L260" s="14"/>
      <c r="M260" s="14"/>
    </row>
    <row r="261">
      <c r="K261" s="14"/>
      <c r="L261" s="14"/>
      <c r="M261" s="14"/>
    </row>
    <row r="262">
      <c r="K262" s="14"/>
      <c r="L262" s="14"/>
      <c r="M262" s="14"/>
    </row>
    <row r="263">
      <c r="K263" s="14"/>
      <c r="L263" s="14"/>
      <c r="M263" s="14"/>
    </row>
    <row r="264">
      <c r="K264" s="14"/>
      <c r="L264" s="14"/>
      <c r="M264" s="14"/>
    </row>
    <row r="265">
      <c r="K265" s="14"/>
      <c r="L265" s="14"/>
      <c r="M265" s="14"/>
    </row>
    <row r="266">
      <c r="K266" s="14"/>
      <c r="L266" s="14"/>
      <c r="M266" s="14"/>
    </row>
    <row r="267">
      <c r="K267" s="14"/>
      <c r="L267" s="14"/>
      <c r="M267" s="14"/>
    </row>
    <row r="268">
      <c r="K268" s="14"/>
      <c r="L268" s="14"/>
      <c r="M268" s="14"/>
    </row>
    <row r="269">
      <c r="K269" s="14"/>
      <c r="L269" s="14"/>
      <c r="M269" s="14"/>
    </row>
    <row r="270">
      <c r="K270" s="14"/>
      <c r="L270" s="14"/>
      <c r="M270" s="14"/>
    </row>
    <row r="271">
      <c r="K271" s="14"/>
      <c r="L271" s="14"/>
      <c r="M271" s="14"/>
    </row>
    <row r="272">
      <c r="K272" s="14"/>
      <c r="L272" s="14"/>
      <c r="M272" s="14"/>
    </row>
    <row r="273">
      <c r="K273" s="14"/>
      <c r="L273" s="14"/>
      <c r="M273" s="14"/>
    </row>
    <row r="274">
      <c r="K274" s="14"/>
      <c r="L274" s="14"/>
      <c r="M274" s="14"/>
    </row>
    <row r="275">
      <c r="K275" s="14"/>
      <c r="L275" s="14"/>
      <c r="M275" s="14"/>
    </row>
    <row r="276">
      <c r="K276" s="14"/>
      <c r="L276" s="14"/>
      <c r="M276" s="14"/>
    </row>
    <row r="277">
      <c r="K277" s="14"/>
      <c r="L277" s="14"/>
      <c r="M277" s="14"/>
    </row>
    <row r="278">
      <c r="K278" s="14"/>
      <c r="L278" s="14"/>
      <c r="M278" s="14"/>
    </row>
    <row r="279">
      <c r="K279" s="14"/>
      <c r="L279" s="14"/>
      <c r="M279" s="14"/>
    </row>
    <row r="280">
      <c r="K280" s="14"/>
      <c r="L280" s="14"/>
      <c r="M280" s="14"/>
    </row>
    <row r="281">
      <c r="K281" s="14"/>
      <c r="L281" s="14"/>
      <c r="M281" s="14"/>
    </row>
    <row r="282">
      <c r="K282" s="14"/>
      <c r="L282" s="14"/>
      <c r="M282" s="14"/>
    </row>
    <row r="283">
      <c r="K283" s="14"/>
      <c r="L283" s="14"/>
      <c r="M283" s="14"/>
    </row>
    <row r="284">
      <c r="K284" s="14"/>
      <c r="L284" s="14"/>
      <c r="M284" s="14"/>
    </row>
    <row r="285">
      <c r="K285" s="14"/>
      <c r="L285" s="14"/>
      <c r="M285" s="14"/>
    </row>
    <row r="286">
      <c r="K286" s="14"/>
      <c r="L286" s="14"/>
      <c r="M286" s="14"/>
    </row>
    <row r="287">
      <c r="K287" s="14"/>
      <c r="L287" s="14"/>
      <c r="M287" s="14"/>
    </row>
    <row r="288">
      <c r="K288" s="14"/>
      <c r="L288" s="14"/>
      <c r="M288" s="14"/>
    </row>
    <row r="289">
      <c r="K289" s="14"/>
      <c r="L289" s="14"/>
      <c r="M289" s="14"/>
    </row>
    <row r="290">
      <c r="K290" s="14"/>
      <c r="L290" s="14"/>
      <c r="M290" s="14"/>
    </row>
    <row r="291">
      <c r="K291" s="14"/>
      <c r="L291" s="14"/>
      <c r="M291" s="14"/>
    </row>
    <row r="292">
      <c r="K292" s="14"/>
      <c r="L292" s="14"/>
      <c r="M292" s="14"/>
    </row>
    <row r="293">
      <c r="K293" s="14"/>
      <c r="L293" s="14"/>
      <c r="M293" s="14"/>
    </row>
    <row r="294">
      <c r="K294" s="14"/>
      <c r="L294" s="14"/>
      <c r="M294" s="14"/>
    </row>
    <row r="295">
      <c r="K295" s="14"/>
      <c r="L295" s="14"/>
      <c r="M295" s="14"/>
    </row>
    <row r="296">
      <c r="K296" s="14"/>
      <c r="L296" s="14"/>
      <c r="M296" s="14"/>
    </row>
    <row r="297">
      <c r="K297" s="14"/>
      <c r="L297" s="14"/>
      <c r="M297" s="14"/>
    </row>
    <row r="298">
      <c r="K298" s="14"/>
      <c r="L298" s="14"/>
      <c r="M298" s="14"/>
    </row>
    <row r="299">
      <c r="K299" s="14"/>
      <c r="L299" s="14"/>
      <c r="M299" s="14"/>
    </row>
    <row r="300">
      <c r="K300" s="14"/>
      <c r="L300" s="14"/>
      <c r="M300" s="14"/>
    </row>
    <row r="301">
      <c r="K301" s="14"/>
      <c r="L301" s="14"/>
      <c r="M301" s="14"/>
    </row>
    <row r="302">
      <c r="K302" s="14"/>
      <c r="L302" s="14"/>
      <c r="M302" s="14"/>
    </row>
    <row r="303">
      <c r="K303" s="14"/>
      <c r="L303" s="14"/>
      <c r="M303" s="14"/>
    </row>
    <row r="304">
      <c r="K304" s="14"/>
      <c r="L304" s="14"/>
      <c r="M304" s="14"/>
    </row>
    <row r="305">
      <c r="K305" s="14"/>
      <c r="L305" s="14"/>
      <c r="M305" s="14"/>
    </row>
    <row r="306">
      <c r="K306" s="14"/>
      <c r="L306" s="14"/>
      <c r="M306" s="14"/>
    </row>
    <row r="307">
      <c r="K307" s="14"/>
      <c r="L307" s="14"/>
      <c r="M307" s="14"/>
    </row>
    <row r="308">
      <c r="K308" s="14"/>
      <c r="L308" s="14"/>
      <c r="M308" s="14"/>
    </row>
    <row r="309">
      <c r="K309" s="14"/>
      <c r="L309" s="14"/>
      <c r="M309" s="14"/>
    </row>
    <row r="310">
      <c r="K310" s="14"/>
      <c r="L310" s="14"/>
      <c r="M310" s="14"/>
    </row>
    <row r="311">
      <c r="K311" s="14"/>
      <c r="L311" s="14"/>
      <c r="M311" s="14"/>
    </row>
    <row r="312">
      <c r="K312" s="14"/>
      <c r="L312" s="14"/>
      <c r="M312" s="14"/>
    </row>
    <row r="313">
      <c r="K313" s="14"/>
      <c r="L313" s="14"/>
      <c r="M313" s="14"/>
    </row>
    <row r="314">
      <c r="K314" s="14"/>
      <c r="L314" s="14"/>
      <c r="M314" s="14"/>
    </row>
    <row r="315">
      <c r="K315" s="14"/>
      <c r="L315" s="14"/>
      <c r="M315" s="14"/>
    </row>
    <row r="316">
      <c r="K316" s="14"/>
      <c r="L316" s="14"/>
      <c r="M316" s="14"/>
    </row>
    <row r="317">
      <c r="K317" s="14"/>
      <c r="L317" s="14"/>
      <c r="M317" s="14"/>
    </row>
    <row r="318">
      <c r="K318" s="14"/>
      <c r="L318" s="14"/>
      <c r="M318" s="14"/>
    </row>
    <row r="319">
      <c r="K319" s="14"/>
      <c r="L319" s="14"/>
      <c r="M319" s="14"/>
    </row>
    <row r="320">
      <c r="K320" s="14"/>
      <c r="L320" s="14"/>
      <c r="M320" s="14"/>
    </row>
    <row r="321">
      <c r="K321" s="14"/>
      <c r="L321" s="14"/>
      <c r="M321" s="14"/>
    </row>
    <row r="322">
      <c r="K322" s="14"/>
      <c r="L322" s="14"/>
      <c r="M322" s="14"/>
    </row>
    <row r="323">
      <c r="K323" s="14"/>
      <c r="L323" s="14"/>
      <c r="M323" s="14"/>
    </row>
    <row r="324">
      <c r="K324" s="14"/>
      <c r="L324" s="14"/>
      <c r="M324" s="14"/>
    </row>
    <row r="325">
      <c r="K325" s="14"/>
      <c r="L325" s="14"/>
      <c r="M325" s="14"/>
    </row>
    <row r="326">
      <c r="K326" s="14"/>
      <c r="L326" s="14"/>
      <c r="M326" s="14"/>
    </row>
    <row r="327">
      <c r="K327" s="14"/>
      <c r="L327" s="14"/>
      <c r="M327" s="14"/>
    </row>
    <row r="328">
      <c r="K328" s="14"/>
      <c r="L328" s="14"/>
      <c r="M328" s="14"/>
    </row>
    <row r="329">
      <c r="K329" s="14"/>
      <c r="L329" s="14"/>
      <c r="M329" s="14"/>
    </row>
    <row r="330">
      <c r="K330" s="14"/>
      <c r="L330" s="14"/>
      <c r="M330" s="14"/>
    </row>
    <row r="331">
      <c r="K331" s="14"/>
      <c r="L331" s="14"/>
      <c r="M331" s="14"/>
    </row>
    <row r="332">
      <c r="K332" s="14"/>
      <c r="L332" s="14"/>
      <c r="M332" s="14"/>
    </row>
    <row r="333">
      <c r="K333" s="14"/>
      <c r="L333" s="14"/>
      <c r="M333" s="14"/>
    </row>
    <row r="334">
      <c r="K334" s="14"/>
      <c r="L334" s="14"/>
      <c r="M334" s="14"/>
    </row>
    <row r="335">
      <c r="K335" s="14"/>
      <c r="L335" s="14"/>
      <c r="M335" s="14"/>
    </row>
    <row r="336">
      <c r="K336" s="14"/>
      <c r="L336" s="14"/>
      <c r="M336" s="14"/>
    </row>
    <row r="337">
      <c r="K337" s="14"/>
      <c r="L337" s="14"/>
      <c r="M337" s="14"/>
    </row>
    <row r="338">
      <c r="K338" s="14"/>
      <c r="L338" s="14"/>
      <c r="M338" s="14"/>
    </row>
    <row r="339">
      <c r="K339" s="14"/>
      <c r="L339" s="14"/>
      <c r="M339" s="14"/>
    </row>
    <row r="340">
      <c r="K340" s="14"/>
      <c r="L340" s="14"/>
      <c r="M340" s="14"/>
    </row>
    <row r="341">
      <c r="K341" s="14"/>
      <c r="L341" s="14"/>
      <c r="M341" s="14"/>
    </row>
    <row r="342">
      <c r="K342" s="14"/>
      <c r="L342" s="14"/>
      <c r="M342" s="14"/>
    </row>
    <row r="343">
      <c r="K343" s="14"/>
      <c r="L343" s="14"/>
      <c r="M343" s="14"/>
    </row>
    <row r="344">
      <c r="K344" s="14"/>
      <c r="L344" s="14"/>
      <c r="M344" s="14"/>
    </row>
    <row r="345">
      <c r="K345" s="14"/>
      <c r="L345" s="14"/>
      <c r="M345" s="14"/>
    </row>
    <row r="346">
      <c r="K346" s="14"/>
      <c r="L346" s="14"/>
      <c r="M346" s="14"/>
    </row>
    <row r="347">
      <c r="K347" s="14"/>
      <c r="L347" s="14"/>
      <c r="M347" s="14"/>
    </row>
    <row r="348">
      <c r="K348" s="14"/>
      <c r="L348" s="14"/>
      <c r="M348" s="14"/>
    </row>
    <row r="349">
      <c r="K349" s="14"/>
      <c r="L349" s="14"/>
      <c r="M349" s="14"/>
    </row>
    <row r="350">
      <c r="K350" s="14"/>
      <c r="L350" s="14"/>
      <c r="M350" s="14"/>
    </row>
    <row r="351">
      <c r="K351" s="14"/>
      <c r="L351" s="14"/>
      <c r="M351" s="14"/>
    </row>
    <row r="352">
      <c r="K352" s="14"/>
      <c r="L352" s="14"/>
      <c r="M352" s="14"/>
    </row>
    <row r="353">
      <c r="K353" s="14"/>
      <c r="L353" s="14"/>
      <c r="M353" s="14"/>
    </row>
    <row r="354">
      <c r="K354" s="14"/>
      <c r="L354" s="14"/>
      <c r="M354" s="14"/>
    </row>
    <row r="355">
      <c r="K355" s="14"/>
      <c r="L355" s="14"/>
      <c r="M355" s="14"/>
    </row>
    <row r="356">
      <c r="K356" s="14"/>
      <c r="L356" s="14"/>
      <c r="M356" s="14"/>
    </row>
    <row r="357">
      <c r="K357" s="14"/>
      <c r="L357" s="14"/>
      <c r="M357" s="14"/>
    </row>
    <row r="358">
      <c r="K358" s="14"/>
      <c r="L358" s="14"/>
      <c r="M358" s="14"/>
    </row>
    <row r="359">
      <c r="K359" s="14"/>
      <c r="L359" s="14"/>
      <c r="M359" s="14"/>
    </row>
    <row r="360">
      <c r="K360" s="14"/>
      <c r="L360" s="14"/>
      <c r="M360" s="14"/>
    </row>
    <row r="361">
      <c r="K361" s="14"/>
      <c r="L361" s="14"/>
      <c r="M361" s="14"/>
    </row>
    <row r="362">
      <c r="K362" s="14"/>
      <c r="L362" s="14"/>
      <c r="M362" s="14"/>
    </row>
    <row r="363">
      <c r="K363" s="14"/>
      <c r="L363" s="14"/>
      <c r="M363" s="14"/>
    </row>
    <row r="364">
      <c r="K364" s="14"/>
      <c r="L364" s="14"/>
      <c r="M364" s="14"/>
    </row>
    <row r="365">
      <c r="K365" s="14"/>
      <c r="L365" s="14"/>
      <c r="M365" s="14"/>
    </row>
    <row r="366">
      <c r="K366" s="14"/>
      <c r="L366" s="14"/>
      <c r="M366" s="14"/>
    </row>
    <row r="367">
      <c r="K367" s="14"/>
      <c r="L367" s="14"/>
      <c r="M367" s="14"/>
    </row>
    <row r="368">
      <c r="K368" s="14"/>
      <c r="L368" s="14"/>
      <c r="M368" s="14"/>
    </row>
    <row r="369">
      <c r="K369" s="14"/>
      <c r="L369" s="14"/>
      <c r="M369" s="14"/>
    </row>
    <row r="370">
      <c r="K370" s="14"/>
      <c r="L370" s="14"/>
      <c r="M370" s="14"/>
    </row>
    <row r="371">
      <c r="K371" s="14"/>
      <c r="L371" s="14"/>
      <c r="M371" s="14"/>
    </row>
    <row r="372">
      <c r="K372" s="14"/>
      <c r="L372" s="14"/>
      <c r="M372" s="14"/>
    </row>
    <row r="373">
      <c r="K373" s="14"/>
      <c r="L373" s="14"/>
      <c r="M373" s="14"/>
    </row>
    <row r="374">
      <c r="K374" s="14"/>
      <c r="L374" s="14"/>
      <c r="M374" s="14"/>
    </row>
    <row r="375">
      <c r="K375" s="14"/>
      <c r="L375" s="14"/>
      <c r="M375" s="14"/>
    </row>
    <row r="376">
      <c r="K376" s="14"/>
      <c r="L376" s="14"/>
      <c r="M376" s="14"/>
    </row>
    <row r="377">
      <c r="K377" s="14"/>
      <c r="L377" s="14"/>
      <c r="M377" s="14"/>
    </row>
    <row r="378">
      <c r="K378" s="14"/>
      <c r="L378" s="14"/>
      <c r="M378" s="14"/>
    </row>
    <row r="379">
      <c r="K379" s="14"/>
      <c r="L379" s="14"/>
      <c r="M379" s="14"/>
    </row>
    <row r="380">
      <c r="K380" s="14"/>
      <c r="L380" s="14"/>
      <c r="M380" s="14"/>
    </row>
    <row r="381">
      <c r="K381" s="14"/>
      <c r="L381" s="14"/>
      <c r="M381" s="14"/>
    </row>
    <row r="382">
      <c r="K382" s="14"/>
      <c r="L382" s="14"/>
      <c r="M382" s="14"/>
    </row>
    <row r="383">
      <c r="K383" s="14"/>
      <c r="L383" s="14"/>
      <c r="M383" s="14"/>
    </row>
    <row r="384">
      <c r="K384" s="14"/>
      <c r="L384" s="14"/>
      <c r="M384" s="14"/>
    </row>
    <row r="385">
      <c r="K385" s="14"/>
      <c r="L385" s="14"/>
      <c r="M385" s="14"/>
    </row>
    <row r="386">
      <c r="K386" s="14"/>
      <c r="L386" s="14"/>
      <c r="M386" s="14"/>
    </row>
    <row r="387">
      <c r="K387" s="14"/>
      <c r="L387" s="14"/>
      <c r="M387" s="14"/>
    </row>
    <row r="388">
      <c r="K388" s="14"/>
      <c r="L388" s="14"/>
      <c r="M388" s="14"/>
    </row>
    <row r="389">
      <c r="K389" s="14"/>
      <c r="L389" s="14"/>
      <c r="M389" s="14"/>
    </row>
    <row r="390">
      <c r="K390" s="14"/>
      <c r="L390" s="14"/>
      <c r="M390" s="14"/>
    </row>
    <row r="391">
      <c r="K391" s="14"/>
      <c r="L391" s="14"/>
      <c r="M391" s="14"/>
    </row>
    <row r="392">
      <c r="K392" s="14"/>
      <c r="L392" s="14"/>
      <c r="M392" s="14"/>
    </row>
    <row r="393">
      <c r="K393" s="14"/>
      <c r="L393" s="14"/>
      <c r="M393" s="14"/>
    </row>
    <row r="394">
      <c r="K394" s="14"/>
      <c r="L394" s="14"/>
      <c r="M394" s="14"/>
    </row>
    <row r="395">
      <c r="K395" s="14"/>
      <c r="L395" s="14"/>
      <c r="M395" s="14"/>
    </row>
    <row r="396">
      <c r="K396" s="14"/>
      <c r="L396" s="14"/>
      <c r="M396" s="14"/>
    </row>
    <row r="397">
      <c r="K397" s="14"/>
      <c r="L397" s="14"/>
      <c r="M397" s="14"/>
    </row>
    <row r="398">
      <c r="K398" s="14"/>
      <c r="L398" s="14"/>
      <c r="M398" s="14"/>
    </row>
    <row r="399">
      <c r="K399" s="14"/>
      <c r="L399" s="14"/>
      <c r="M399" s="14"/>
    </row>
    <row r="400">
      <c r="K400" s="14"/>
      <c r="L400" s="14"/>
      <c r="M400" s="14"/>
    </row>
    <row r="401">
      <c r="K401" s="14"/>
      <c r="L401" s="14"/>
      <c r="M401" s="14"/>
    </row>
    <row r="402">
      <c r="K402" s="14"/>
      <c r="L402" s="14"/>
      <c r="M402" s="14"/>
    </row>
    <row r="403">
      <c r="K403" s="14"/>
      <c r="L403" s="14"/>
      <c r="M403" s="14"/>
    </row>
    <row r="404">
      <c r="K404" s="14"/>
      <c r="L404" s="14"/>
      <c r="M404" s="14"/>
    </row>
    <row r="405">
      <c r="K405" s="14"/>
      <c r="L405" s="14"/>
      <c r="M405" s="14"/>
    </row>
    <row r="406">
      <c r="K406" s="14"/>
      <c r="L406" s="14"/>
      <c r="M406" s="14"/>
    </row>
    <row r="407">
      <c r="K407" s="14"/>
      <c r="L407" s="14"/>
      <c r="M407" s="14"/>
    </row>
    <row r="408">
      <c r="K408" s="14"/>
      <c r="L408" s="14"/>
      <c r="M408" s="14"/>
    </row>
    <row r="409">
      <c r="K409" s="14"/>
      <c r="L409" s="14"/>
      <c r="M409" s="14"/>
    </row>
    <row r="410">
      <c r="K410" s="14"/>
      <c r="L410" s="14"/>
      <c r="M410" s="14"/>
    </row>
    <row r="411">
      <c r="K411" s="14"/>
      <c r="L411" s="14"/>
      <c r="M411" s="14"/>
    </row>
    <row r="412">
      <c r="K412" s="14"/>
      <c r="L412" s="14"/>
      <c r="M412" s="14"/>
    </row>
    <row r="413">
      <c r="K413" s="14"/>
      <c r="L413" s="14"/>
      <c r="M413" s="14"/>
    </row>
    <row r="414">
      <c r="K414" s="14"/>
      <c r="L414" s="14"/>
      <c r="M414" s="14"/>
    </row>
    <row r="415">
      <c r="K415" s="14"/>
      <c r="L415" s="14"/>
      <c r="M415" s="14"/>
    </row>
    <row r="416">
      <c r="K416" s="14"/>
      <c r="L416" s="14"/>
      <c r="M416" s="14"/>
    </row>
    <row r="417">
      <c r="K417" s="14"/>
      <c r="L417" s="14"/>
      <c r="M417" s="14"/>
    </row>
    <row r="418">
      <c r="K418" s="14"/>
      <c r="L418" s="14"/>
      <c r="M418" s="14"/>
    </row>
    <row r="419">
      <c r="K419" s="14"/>
      <c r="L419" s="14"/>
      <c r="M419" s="14"/>
    </row>
    <row r="420">
      <c r="K420" s="14"/>
      <c r="L420" s="14"/>
      <c r="M420" s="14"/>
    </row>
    <row r="421">
      <c r="K421" s="14"/>
      <c r="L421" s="14"/>
      <c r="M421" s="14"/>
    </row>
    <row r="422">
      <c r="K422" s="14"/>
      <c r="L422" s="14"/>
      <c r="M422" s="14"/>
    </row>
    <row r="423">
      <c r="K423" s="14"/>
      <c r="L423" s="14"/>
      <c r="M423" s="14"/>
    </row>
    <row r="424">
      <c r="K424" s="14"/>
      <c r="L424" s="14"/>
      <c r="M424" s="14"/>
    </row>
    <row r="425">
      <c r="K425" s="14"/>
      <c r="L425" s="14"/>
      <c r="M425" s="14"/>
    </row>
    <row r="426">
      <c r="K426" s="14"/>
      <c r="L426" s="14"/>
      <c r="M426" s="14"/>
    </row>
    <row r="427">
      <c r="K427" s="14"/>
      <c r="L427" s="14"/>
      <c r="M427" s="14"/>
    </row>
    <row r="428">
      <c r="K428" s="14"/>
      <c r="L428" s="14"/>
      <c r="M428" s="14"/>
    </row>
    <row r="429">
      <c r="K429" s="14"/>
      <c r="L429" s="14"/>
      <c r="M429" s="14"/>
    </row>
    <row r="430">
      <c r="K430" s="14"/>
      <c r="L430" s="14"/>
      <c r="M430" s="14"/>
    </row>
    <row r="431">
      <c r="K431" s="14"/>
      <c r="L431" s="14"/>
      <c r="M431" s="14"/>
    </row>
    <row r="432">
      <c r="K432" s="14"/>
      <c r="L432" s="14"/>
      <c r="M432" s="14"/>
    </row>
    <row r="433">
      <c r="K433" s="14"/>
      <c r="L433" s="14"/>
      <c r="M433" s="14"/>
    </row>
    <row r="434">
      <c r="K434" s="14"/>
      <c r="L434" s="14"/>
      <c r="M434" s="14"/>
    </row>
    <row r="435">
      <c r="K435" s="14"/>
      <c r="L435" s="14"/>
      <c r="M435" s="14"/>
    </row>
    <row r="436">
      <c r="K436" s="14"/>
      <c r="L436" s="14"/>
      <c r="M436" s="14"/>
    </row>
    <row r="437">
      <c r="K437" s="14"/>
      <c r="L437" s="14"/>
      <c r="M437" s="14"/>
    </row>
    <row r="438">
      <c r="K438" s="14"/>
      <c r="L438" s="14"/>
      <c r="M438" s="14"/>
    </row>
    <row r="439">
      <c r="K439" s="14"/>
      <c r="L439" s="14"/>
      <c r="M439" s="14"/>
    </row>
    <row r="440">
      <c r="K440" s="14"/>
      <c r="L440" s="14"/>
      <c r="M440" s="14"/>
    </row>
    <row r="441">
      <c r="K441" s="14"/>
      <c r="L441" s="14"/>
      <c r="M441" s="14"/>
    </row>
    <row r="442">
      <c r="K442" s="14"/>
      <c r="L442" s="14"/>
      <c r="M442" s="14"/>
    </row>
    <row r="443">
      <c r="K443" s="14"/>
      <c r="L443" s="14"/>
      <c r="M443" s="14"/>
    </row>
    <row r="444">
      <c r="K444" s="14"/>
      <c r="L444" s="14"/>
      <c r="M444" s="14"/>
    </row>
    <row r="445">
      <c r="K445" s="14"/>
      <c r="L445" s="14"/>
      <c r="M445" s="14"/>
    </row>
    <row r="446">
      <c r="K446" s="14"/>
      <c r="L446" s="14"/>
      <c r="M446" s="14"/>
    </row>
    <row r="447">
      <c r="K447" s="14"/>
      <c r="L447" s="14"/>
      <c r="M447" s="14"/>
    </row>
    <row r="448">
      <c r="K448" s="14"/>
      <c r="L448" s="14"/>
      <c r="M448" s="14"/>
    </row>
    <row r="449">
      <c r="K449" s="14"/>
      <c r="L449" s="14"/>
      <c r="M449" s="14"/>
    </row>
    <row r="450">
      <c r="K450" s="14"/>
      <c r="L450" s="14"/>
      <c r="M450" s="14"/>
    </row>
    <row r="451">
      <c r="K451" s="14"/>
      <c r="L451" s="14"/>
      <c r="M451" s="14"/>
    </row>
    <row r="452">
      <c r="K452" s="14"/>
      <c r="L452" s="14"/>
      <c r="M452" s="14"/>
    </row>
    <row r="453">
      <c r="K453" s="14"/>
      <c r="L453" s="14"/>
      <c r="M453" s="14"/>
    </row>
    <row r="454">
      <c r="K454" s="14"/>
      <c r="L454" s="14"/>
      <c r="M454" s="14"/>
    </row>
    <row r="455">
      <c r="K455" s="14"/>
      <c r="L455" s="14"/>
      <c r="M455" s="14"/>
    </row>
    <row r="456">
      <c r="K456" s="14"/>
      <c r="L456" s="14"/>
      <c r="M456" s="14"/>
    </row>
    <row r="457">
      <c r="K457" s="14"/>
      <c r="L457" s="14"/>
      <c r="M457" s="14"/>
    </row>
    <row r="458">
      <c r="K458" s="14"/>
      <c r="L458" s="14"/>
      <c r="M458" s="14"/>
    </row>
    <row r="459">
      <c r="K459" s="14"/>
      <c r="L459" s="14"/>
      <c r="M459" s="14"/>
    </row>
    <row r="460">
      <c r="K460" s="14"/>
      <c r="L460" s="14"/>
      <c r="M460" s="14"/>
    </row>
    <row r="461">
      <c r="K461" s="14"/>
      <c r="L461" s="14"/>
      <c r="M461" s="14"/>
    </row>
    <row r="462">
      <c r="K462" s="14"/>
      <c r="L462" s="14"/>
      <c r="M462" s="14"/>
    </row>
    <row r="463">
      <c r="K463" s="14"/>
      <c r="L463" s="14"/>
      <c r="M463" s="14"/>
    </row>
    <row r="464">
      <c r="K464" s="14"/>
      <c r="L464" s="14"/>
      <c r="M464" s="14"/>
    </row>
    <row r="465">
      <c r="K465" s="14"/>
      <c r="L465" s="14"/>
      <c r="M465" s="14"/>
    </row>
    <row r="466">
      <c r="K466" s="14"/>
      <c r="L466" s="14"/>
      <c r="M466" s="14"/>
    </row>
    <row r="467">
      <c r="K467" s="14"/>
      <c r="L467" s="14"/>
      <c r="M467" s="14"/>
    </row>
    <row r="468">
      <c r="K468" s="14"/>
      <c r="L468" s="14"/>
      <c r="M468" s="14"/>
    </row>
    <row r="469">
      <c r="K469" s="14"/>
      <c r="L469" s="14"/>
      <c r="M469" s="14"/>
    </row>
    <row r="470">
      <c r="K470" s="14"/>
      <c r="L470" s="14"/>
      <c r="M470" s="14"/>
    </row>
    <row r="471">
      <c r="K471" s="14"/>
      <c r="L471" s="14"/>
      <c r="M471" s="14"/>
    </row>
    <row r="472">
      <c r="K472" s="14"/>
      <c r="L472" s="14"/>
      <c r="M472" s="14"/>
    </row>
    <row r="473">
      <c r="K473" s="14"/>
      <c r="L473" s="14"/>
      <c r="M473" s="14"/>
    </row>
    <row r="474">
      <c r="K474" s="14"/>
      <c r="L474" s="14"/>
      <c r="M474" s="14"/>
    </row>
    <row r="475">
      <c r="K475" s="14"/>
      <c r="L475" s="14"/>
      <c r="M475" s="14"/>
    </row>
    <row r="476">
      <c r="K476" s="14"/>
      <c r="L476" s="14"/>
      <c r="M476" s="14"/>
    </row>
    <row r="477">
      <c r="K477" s="14"/>
      <c r="L477" s="14"/>
      <c r="M477" s="14"/>
    </row>
    <row r="478">
      <c r="K478" s="14"/>
      <c r="L478" s="14"/>
      <c r="M478" s="14"/>
    </row>
    <row r="479">
      <c r="K479" s="14"/>
      <c r="L479" s="14"/>
      <c r="M479" s="14"/>
    </row>
    <row r="480">
      <c r="K480" s="14"/>
      <c r="L480" s="14"/>
      <c r="M480" s="14"/>
    </row>
    <row r="481">
      <c r="K481" s="14"/>
      <c r="L481" s="14"/>
      <c r="M481" s="14"/>
    </row>
    <row r="482">
      <c r="K482" s="14"/>
      <c r="L482" s="14"/>
      <c r="M482" s="14"/>
    </row>
    <row r="483">
      <c r="K483" s="14"/>
      <c r="L483" s="14"/>
      <c r="M483" s="14"/>
    </row>
    <row r="484">
      <c r="K484" s="14"/>
      <c r="L484" s="14"/>
      <c r="M484" s="14"/>
    </row>
    <row r="485">
      <c r="K485" s="14"/>
      <c r="L485" s="14"/>
      <c r="M485" s="14"/>
    </row>
    <row r="486">
      <c r="K486" s="14"/>
      <c r="L486" s="14"/>
      <c r="M486" s="14"/>
    </row>
    <row r="487">
      <c r="K487" s="14"/>
      <c r="L487" s="14"/>
      <c r="M487" s="14"/>
    </row>
    <row r="488">
      <c r="K488" s="14"/>
      <c r="L488" s="14"/>
      <c r="M488" s="14"/>
    </row>
    <row r="489">
      <c r="K489" s="14"/>
      <c r="L489" s="14"/>
      <c r="M489" s="14"/>
    </row>
    <row r="490">
      <c r="K490" s="14"/>
      <c r="L490" s="14"/>
      <c r="M490" s="14"/>
    </row>
    <row r="491">
      <c r="K491" s="14"/>
      <c r="L491" s="14"/>
      <c r="M491" s="14"/>
    </row>
    <row r="492">
      <c r="K492" s="14"/>
      <c r="L492" s="14"/>
      <c r="M492" s="14"/>
    </row>
    <row r="493">
      <c r="K493" s="14"/>
      <c r="L493" s="14"/>
      <c r="M493" s="14"/>
    </row>
    <row r="494">
      <c r="K494" s="14"/>
      <c r="L494" s="14"/>
      <c r="M494" s="14"/>
    </row>
    <row r="495">
      <c r="K495" s="14"/>
      <c r="L495" s="14"/>
      <c r="M495" s="14"/>
    </row>
    <row r="496">
      <c r="K496" s="14"/>
      <c r="L496" s="14"/>
      <c r="M496" s="14"/>
    </row>
    <row r="497">
      <c r="K497" s="14"/>
      <c r="L497" s="14"/>
      <c r="M497" s="14"/>
    </row>
    <row r="498">
      <c r="K498" s="14"/>
      <c r="L498" s="14"/>
      <c r="M498" s="14"/>
    </row>
    <row r="499">
      <c r="K499" s="14"/>
      <c r="L499" s="14"/>
      <c r="M499" s="14"/>
    </row>
    <row r="500">
      <c r="K500" s="14"/>
      <c r="L500" s="14"/>
      <c r="M500" s="14"/>
    </row>
    <row r="501">
      <c r="K501" s="14"/>
      <c r="L501" s="14"/>
      <c r="M501" s="14"/>
    </row>
    <row r="502">
      <c r="K502" s="14"/>
      <c r="L502" s="14"/>
      <c r="M502" s="14"/>
    </row>
    <row r="503">
      <c r="K503" s="14"/>
      <c r="L503" s="14"/>
      <c r="M503" s="14"/>
    </row>
    <row r="504">
      <c r="K504" s="14"/>
      <c r="L504" s="14"/>
      <c r="M504" s="14"/>
    </row>
    <row r="505">
      <c r="K505" s="14"/>
      <c r="L505" s="14"/>
      <c r="M505" s="14"/>
    </row>
    <row r="506">
      <c r="K506" s="14"/>
      <c r="L506" s="14"/>
      <c r="M506" s="14"/>
    </row>
    <row r="507">
      <c r="K507" s="14"/>
      <c r="L507" s="14"/>
      <c r="M507" s="14"/>
    </row>
    <row r="508">
      <c r="K508" s="14"/>
      <c r="L508" s="14"/>
      <c r="M508" s="14"/>
    </row>
    <row r="509">
      <c r="K509" s="14"/>
      <c r="L509" s="14"/>
      <c r="M509" s="14"/>
    </row>
    <row r="510">
      <c r="K510" s="14"/>
      <c r="L510" s="14"/>
      <c r="M510" s="14"/>
    </row>
    <row r="511">
      <c r="K511" s="14"/>
      <c r="L511" s="14"/>
      <c r="M511" s="14"/>
    </row>
    <row r="512">
      <c r="K512" s="14"/>
      <c r="L512" s="14"/>
      <c r="M512" s="14"/>
    </row>
    <row r="513">
      <c r="K513" s="14"/>
      <c r="L513" s="14"/>
      <c r="M513" s="14"/>
    </row>
    <row r="514">
      <c r="K514" s="14"/>
      <c r="L514" s="14"/>
      <c r="M514" s="14"/>
    </row>
    <row r="515">
      <c r="K515" s="14"/>
      <c r="L515" s="14"/>
      <c r="M515" s="14"/>
    </row>
    <row r="516">
      <c r="K516" s="14"/>
      <c r="L516" s="14"/>
      <c r="M516" s="14"/>
    </row>
    <row r="517">
      <c r="K517" s="14"/>
      <c r="L517" s="14"/>
      <c r="M517" s="14"/>
    </row>
    <row r="518">
      <c r="K518" s="14"/>
      <c r="L518" s="14"/>
      <c r="M518" s="14"/>
    </row>
    <row r="519">
      <c r="K519" s="14"/>
      <c r="L519" s="14"/>
      <c r="M519" s="14"/>
    </row>
    <row r="520">
      <c r="K520" s="14"/>
      <c r="L520" s="14"/>
      <c r="M520" s="14"/>
    </row>
    <row r="521">
      <c r="K521" s="14"/>
      <c r="L521" s="14"/>
      <c r="M521" s="14"/>
    </row>
    <row r="522">
      <c r="K522" s="14"/>
      <c r="L522" s="14"/>
      <c r="M522" s="14"/>
    </row>
    <row r="523">
      <c r="K523" s="14"/>
      <c r="L523" s="14"/>
      <c r="M523" s="14"/>
    </row>
    <row r="524">
      <c r="K524" s="14"/>
      <c r="L524" s="14"/>
      <c r="M524" s="14"/>
    </row>
    <row r="525">
      <c r="K525" s="14"/>
      <c r="L525" s="14"/>
      <c r="M525" s="14"/>
    </row>
    <row r="526">
      <c r="K526" s="14"/>
      <c r="L526" s="14"/>
      <c r="M526" s="14"/>
    </row>
    <row r="527">
      <c r="K527" s="14"/>
      <c r="L527" s="14"/>
      <c r="M527" s="14"/>
    </row>
    <row r="528">
      <c r="K528" s="14"/>
      <c r="L528" s="14"/>
      <c r="M528" s="14"/>
    </row>
    <row r="529">
      <c r="K529" s="14"/>
      <c r="L529" s="14"/>
      <c r="M529" s="14"/>
    </row>
    <row r="530">
      <c r="K530" s="14"/>
      <c r="L530" s="14"/>
      <c r="M530" s="14"/>
    </row>
    <row r="531">
      <c r="K531" s="14"/>
      <c r="L531" s="14"/>
      <c r="M531" s="14"/>
    </row>
    <row r="532">
      <c r="K532" s="14"/>
      <c r="L532" s="14"/>
      <c r="M532" s="14"/>
    </row>
    <row r="533">
      <c r="K533" s="14"/>
      <c r="L533" s="14"/>
      <c r="M533" s="14"/>
    </row>
    <row r="534">
      <c r="K534" s="14"/>
      <c r="L534" s="14"/>
      <c r="M534" s="14"/>
    </row>
    <row r="535">
      <c r="K535" s="14"/>
      <c r="L535" s="14"/>
      <c r="M535" s="14"/>
    </row>
    <row r="536">
      <c r="K536" s="14"/>
      <c r="L536" s="14"/>
      <c r="M536" s="14"/>
    </row>
    <row r="537">
      <c r="K537" s="14"/>
      <c r="L537" s="14"/>
      <c r="M537" s="14"/>
    </row>
    <row r="538">
      <c r="K538" s="14"/>
      <c r="L538" s="14"/>
      <c r="M538" s="14"/>
    </row>
    <row r="539">
      <c r="K539" s="14"/>
      <c r="L539" s="14"/>
      <c r="M539" s="14"/>
    </row>
    <row r="540">
      <c r="K540" s="14"/>
      <c r="L540" s="14"/>
      <c r="M540" s="14"/>
    </row>
    <row r="541">
      <c r="K541" s="14"/>
      <c r="L541" s="14"/>
      <c r="M541" s="14"/>
    </row>
    <row r="542">
      <c r="K542" s="14"/>
      <c r="L542" s="14"/>
      <c r="M542" s="14"/>
    </row>
    <row r="543">
      <c r="K543" s="14"/>
      <c r="L543" s="14"/>
      <c r="M543" s="14"/>
    </row>
    <row r="544">
      <c r="K544" s="14"/>
      <c r="L544" s="14"/>
      <c r="M544" s="14"/>
    </row>
    <row r="545">
      <c r="K545" s="14"/>
      <c r="L545" s="14"/>
      <c r="M545" s="14"/>
    </row>
    <row r="546">
      <c r="K546" s="14"/>
      <c r="L546" s="14"/>
      <c r="M546" s="14"/>
    </row>
    <row r="547">
      <c r="K547" s="14"/>
      <c r="L547" s="14"/>
      <c r="M547" s="14"/>
    </row>
    <row r="548">
      <c r="K548" s="14"/>
      <c r="L548" s="14"/>
      <c r="M548" s="14"/>
    </row>
    <row r="549">
      <c r="K549" s="14"/>
      <c r="L549" s="14"/>
      <c r="M549" s="14"/>
    </row>
    <row r="550">
      <c r="K550" s="14"/>
      <c r="L550" s="14"/>
      <c r="M550" s="14"/>
    </row>
    <row r="551">
      <c r="K551" s="14"/>
      <c r="L551" s="14"/>
      <c r="M551" s="14"/>
    </row>
    <row r="552">
      <c r="K552" s="14"/>
      <c r="L552" s="14"/>
      <c r="M552" s="14"/>
    </row>
    <row r="553">
      <c r="K553" s="14"/>
      <c r="L553" s="14"/>
      <c r="M553" s="14"/>
    </row>
    <row r="554">
      <c r="K554" s="14"/>
      <c r="L554" s="14"/>
      <c r="M554" s="14"/>
    </row>
    <row r="555">
      <c r="K555" s="14"/>
      <c r="L555" s="14"/>
      <c r="M555" s="14"/>
    </row>
    <row r="556">
      <c r="K556" s="14"/>
      <c r="L556" s="14"/>
      <c r="M556" s="14"/>
    </row>
    <row r="557">
      <c r="K557" s="14"/>
      <c r="L557" s="14"/>
      <c r="M557" s="14"/>
    </row>
    <row r="558">
      <c r="K558" s="14"/>
      <c r="L558" s="14"/>
      <c r="M558" s="14"/>
    </row>
    <row r="559">
      <c r="K559" s="14"/>
      <c r="L559" s="14"/>
      <c r="M559" s="14"/>
    </row>
    <row r="560">
      <c r="K560" s="14"/>
      <c r="L560" s="14"/>
      <c r="M560" s="14"/>
    </row>
    <row r="561">
      <c r="K561" s="14"/>
      <c r="L561" s="14"/>
      <c r="M561" s="14"/>
    </row>
    <row r="562">
      <c r="K562" s="14"/>
      <c r="L562" s="14"/>
      <c r="M562" s="14"/>
    </row>
    <row r="563">
      <c r="K563" s="14"/>
      <c r="L563" s="14"/>
      <c r="M563" s="14"/>
    </row>
    <row r="564">
      <c r="K564" s="14"/>
      <c r="L564" s="14"/>
      <c r="M564" s="14"/>
    </row>
    <row r="565">
      <c r="K565" s="14"/>
      <c r="L565" s="14"/>
      <c r="M565" s="14"/>
    </row>
    <row r="566">
      <c r="K566" s="14"/>
      <c r="L566" s="14"/>
      <c r="M566" s="14"/>
    </row>
    <row r="567">
      <c r="K567" s="14"/>
      <c r="L567" s="14"/>
      <c r="M567" s="14"/>
    </row>
    <row r="568">
      <c r="K568" s="14"/>
      <c r="L568" s="14"/>
      <c r="M568" s="14"/>
    </row>
    <row r="569">
      <c r="K569" s="14"/>
      <c r="L569" s="14"/>
      <c r="M569" s="14"/>
    </row>
    <row r="570">
      <c r="K570" s="14"/>
      <c r="L570" s="14"/>
      <c r="M570" s="14"/>
    </row>
    <row r="571">
      <c r="K571" s="14"/>
      <c r="L571" s="14"/>
      <c r="M571" s="14"/>
    </row>
    <row r="572">
      <c r="K572" s="14"/>
      <c r="L572" s="14"/>
      <c r="M572" s="14"/>
    </row>
    <row r="573">
      <c r="K573" s="14"/>
      <c r="L573" s="14"/>
      <c r="M573" s="14"/>
    </row>
    <row r="574">
      <c r="K574" s="14"/>
      <c r="L574" s="14"/>
      <c r="M574" s="14"/>
    </row>
    <row r="575">
      <c r="K575" s="14"/>
      <c r="L575" s="14"/>
      <c r="M575" s="14"/>
    </row>
    <row r="576">
      <c r="K576" s="14"/>
      <c r="L576" s="14"/>
      <c r="M576" s="14"/>
    </row>
    <row r="577">
      <c r="K577" s="14"/>
      <c r="L577" s="14"/>
      <c r="M577" s="14"/>
    </row>
    <row r="578">
      <c r="K578" s="14"/>
      <c r="L578" s="14"/>
      <c r="M578" s="14"/>
    </row>
    <row r="579">
      <c r="K579" s="14"/>
      <c r="L579" s="14"/>
      <c r="M579" s="14"/>
    </row>
    <row r="580">
      <c r="K580" s="14"/>
      <c r="L580" s="14"/>
      <c r="M580" s="14"/>
    </row>
    <row r="581">
      <c r="K581" s="14"/>
      <c r="L581" s="14"/>
      <c r="M581" s="14"/>
    </row>
    <row r="582">
      <c r="K582" s="14"/>
      <c r="L582" s="14"/>
      <c r="M582" s="14"/>
    </row>
    <row r="583">
      <c r="K583" s="14"/>
      <c r="L583" s="14"/>
      <c r="M583" s="14"/>
    </row>
    <row r="584">
      <c r="K584" s="14"/>
      <c r="L584" s="14"/>
      <c r="M584" s="14"/>
    </row>
    <row r="585">
      <c r="K585" s="14"/>
      <c r="L585" s="14"/>
      <c r="M585" s="14"/>
    </row>
    <row r="586">
      <c r="K586" s="14"/>
      <c r="L586" s="14"/>
      <c r="M586" s="14"/>
    </row>
    <row r="587">
      <c r="K587" s="14"/>
      <c r="L587" s="14"/>
      <c r="M587" s="14"/>
    </row>
    <row r="588">
      <c r="K588" s="14"/>
      <c r="L588" s="14"/>
      <c r="M588" s="14"/>
    </row>
    <row r="589">
      <c r="K589" s="14"/>
      <c r="L589" s="14"/>
      <c r="M589" s="14"/>
    </row>
    <row r="590">
      <c r="K590" s="14"/>
      <c r="L590" s="14"/>
      <c r="M590" s="14"/>
    </row>
    <row r="591">
      <c r="K591" s="14"/>
      <c r="L591" s="14"/>
      <c r="M591" s="14"/>
    </row>
    <row r="592">
      <c r="K592" s="14"/>
      <c r="L592" s="14"/>
      <c r="M592" s="14"/>
    </row>
    <row r="593">
      <c r="K593" s="14"/>
      <c r="L593" s="14"/>
      <c r="M593" s="14"/>
    </row>
    <row r="594">
      <c r="K594" s="14"/>
      <c r="L594" s="14"/>
      <c r="M594" s="14"/>
    </row>
    <row r="595">
      <c r="K595" s="14"/>
      <c r="L595" s="14"/>
      <c r="M595" s="14"/>
    </row>
    <row r="596">
      <c r="K596" s="14"/>
      <c r="L596" s="14"/>
      <c r="M596" s="14"/>
    </row>
    <row r="597">
      <c r="K597" s="14"/>
      <c r="L597" s="14"/>
      <c r="M597" s="14"/>
    </row>
    <row r="598">
      <c r="K598" s="14"/>
      <c r="L598" s="14"/>
      <c r="M598" s="14"/>
    </row>
    <row r="599">
      <c r="K599" s="14"/>
      <c r="L599" s="14"/>
      <c r="M599" s="14"/>
    </row>
    <row r="600">
      <c r="K600" s="14"/>
      <c r="L600" s="14"/>
      <c r="M600" s="14"/>
    </row>
    <row r="601">
      <c r="K601" s="14"/>
      <c r="L601" s="14"/>
      <c r="M601" s="14"/>
    </row>
    <row r="602">
      <c r="K602" s="14"/>
      <c r="L602" s="14"/>
      <c r="M602" s="14"/>
    </row>
    <row r="603">
      <c r="K603" s="14"/>
      <c r="L603" s="14"/>
      <c r="M603" s="14"/>
    </row>
    <row r="604">
      <c r="K604" s="14"/>
      <c r="L604" s="14"/>
      <c r="M604" s="14"/>
    </row>
    <row r="605">
      <c r="K605" s="14"/>
      <c r="L605" s="14"/>
      <c r="M605" s="14"/>
    </row>
    <row r="606">
      <c r="K606" s="14"/>
      <c r="L606" s="14"/>
      <c r="M606" s="14"/>
    </row>
    <row r="607">
      <c r="K607" s="14"/>
      <c r="L607" s="14"/>
      <c r="M607" s="14"/>
    </row>
    <row r="608">
      <c r="K608" s="14"/>
      <c r="L608" s="14"/>
      <c r="M608" s="14"/>
    </row>
    <row r="609">
      <c r="K609" s="14"/>
      <c r="L609" s="14"/>
      <c r="M609" s="14"/>
    </row>
    <row r="610">
      <c r="K610" s="14"/>
      <c r="L610" s="14"/>
      <c r="M610" s="14"/>
    </row>
    <row r="611">
      <c r="K611" s="14"/>
      <c r="L611" s="14"/>
      <c r="M611" s="14"/>
    </row>
    <row r="612">
      <c r="K612" s="14"/>
      <c r="L612" s="14"/>
      <c r="M612" s="14"/>
    </row>
    <row r="613">
      <c r="K613" s="14"/>
      <c r="L613" s="14"/>
      <c r="M613" s="14"/>
    </row>
    <row r="614">
      <c r="K614" s="14"/>
      <c r="L614" s="14"/>
      <c r="M614" s="14"/>
    </row>
    <row r="615">
      <c r="K615" s="14"/>
      <c r="L615" s="14"/>
      <c r="M615" s="14"/>
    </row>
    <row r="616">
      <c r="K616" s="14"/>
      <c r="L616" s="14"/>
      <c r="M616" s="14"/>
    </row>
    <row r="617">
      <c r="K617" s="14"/>
      <c r="L617" s="14"/>
      <c r="M617" s="14"/>
    </row>
    <row r="618">
      <c r="K618" s="14"/>
      <c r="L618" s="14"/>
      <c r="M618" s="14"/>
    </row>
    <row r="619">
      <c r="K619" s="14"/>
      <c r="L619" s="14"/>
      <c r="M619" s="14"/>
    </row>
    <row r="620">
      <c r="K620" s="14"/>
      <c r="L620" s="14"/>
      <c r="M620" s="14"/>
    </row>
    <row r="621">
      <c r="K621" s="14"/>
      <c r="L621" s="14"/>
      <c r="M621" s="14"/>
    </row>
    <row r="622">
      <c r="K622" s="14"/>
      <c r="L622" s="14"/>
      <c r="M622" s="14"/>
    </row>
    <row r="623">
      <c r="K623" s="14"/>
      <c r="L623" s="14"/>
      <c r="M623" s="14"/>
    </row>
    <row r="624">
      <c r="K624" s="14"/>
      <c r="L624" s="14"/>
      <c r="M624" s="14"/>
    </row>
    <row r="625">
      <c r="K625" s="14"/>
      <c r="L625" s="14"/>
      <c r="M625" s="14"/>
    </row>
    <row r="626">
      <c r="K626" s="14"/>
      <c r="L626" s="14"/>
      <c r="M626" s="14"/>
    </row>
    <row r="627">
      <c r="K627" s="14"/>
      <c r="L627" s="14"/>
      <c r="M627" s="14"/>
    </row>
    <row r="628">
      <c r="K628" s="14"/>
      <c r="L628" s="14"/>
      <c r="M628" s="14"/>
    </row>
    <row r="629">
      <c r="K629" s="14"/>
      <c r="L629" s="14"/>
      <c r="M629" s="14"/>
    </row>
    <row r="630">
      <c r="K630" s="14"/>
      <c r="L630" s="14"/>
      <c r="M630" s="14"/>
    </row>
    <row r="631">
      <c r="K631" s="14"/>
      <c r="L631" s="14"/>
      <c r="M631" s="14"/>
    </row>
    <row r="632">
      <c r="K632" s="14"/>
      <c r="L632" s="14"/>
      <c r="M632" s="14"/>
    </row>
    <row r="633">
      <c r="K633" s="14"/>
      <c r="L633" s="14"/>
      <c r="M633" s="14"/>
    </row>
    <row r="634">
      <c r="K634" s="14"/>
      <c r="L634" s="14"/>
      <c r="M634" s="14"/>
    </row>
    <row r="635">
      <c r="K635" s="14"/>
      <c r="L635" s="14"/>
      <c r="M635" s="14"/>
    </row>
    <row r="636">
      <c r="K636" s="14"/>
      <c r="L636" s="14"/>
      <c r="M636" s="14"/>
    </row>
    <row r="637">
      <c r="K637" s="14"/>
      <c r="L637" s="14"/>
      <c r="M637" s="14"/>
    </row>
    <row r="638">
      <c r="K638" s="14"/>
      <c r="L638" s="14"/>
      <c r="M638" s="14"/>
    </row>
    <row r="639">
      <c r="K639" s="14"/>
      <c r="L639" s="14"/>
      <c r="M639" s="14"/>
    </row>
    <row r="640">
      <c r="K640" s="14"/>
      <c r="L640" s="14"/>
      <c r="M640" s="14"/>
    </row>
    <row r="641">
      <c r="K641" s="14"/>
      <c r="L641" s="14"/>
      <c r="M641" s="14"/>
    </row>
    <row r="642">
      <c r="K642" s="14"/>
      <c r="L642" s="14"/>
      <c r="M642" s="14"/>
    </row>
    <row r="643">
      <c r="K643" s="14"/>
      <c r="L643" s="14"/>
      <c r="M643" s="14"/>
    </row>
    <row r="644">
      <c r="K644" s="14"/>
      <c r="L644" s="14"/>
      <c r="M644" s="14"/>
    </row>
    <row r="645">
      <c r="K645" s="14"/>
      <c r="L645" s="14"/>
      <c r="M645" s="14"/>
    </row>
    <row r="646">
      <c r="K646" s="14"/>
      <c r="L646" s="14"/>
      <c r="M646" s="14"/>
    </row>
    <row r="647">
      <c r="K647" s="14"/>
      <c r="L647" s="14"/>
      <c r="M647" s="14"/>
    </row>
    <row r="648">
      <c r="K648" s="14"/>
      <c r="L648" s="14"/>
      <c r="M648" s="14"/>
    </row>
    <row r="649">
      <c r="K649" s="14"/>
      <c r="L649" s="14"/>
      <c r="M649" s="14"/>
    </row>
    <row r="650">
      <c r="K650" s="14"/>
      <c r="L650" s="14"/>
      <c r="M650" s="14"/>
    </row>
    <row r="651">
      <c r="K651" s="14"/>
      <c r="L651" s="14"/>
      <c r="M651" s="14"/>
    </row>
    <row r="652">
      <c r="K652" s="14"/>
      <c r="L652" s="14"/>
      <c r="M652" s="14"/>
    </row>
    <row r="653">
      <c r="K653" s="14"/>
      <c r="L653" s="14"/>
      <c r="M653" s="14"/>
    </row>
    <row r="654">
      <c r="K654" s="14"/>
      <c r="L654" s="14"/>
      <c r="M654" s="14"/>
    </row>
    <row r="655">
      <c r="K655" s="14"/>
      <c r="L655" s="14"/>
      <c r="M655" s="14"/>
    </row>
    <row r="656">
      <c r="K656" s="14"/>
      <c r="L656" s="14"/>
      <c r="M656" s="14"/>
    </row>
    <row r="657">
      <c r="K657" s="14"/>
      <c r="L657" s="14"/>
      <c r="M657" s="14"/>
    </row>
    <row r="658">
      <c r="K658" s="14"/>
      <c r="L658" s="14"/>
      <c r="M658" s="14"/>
    </row>
    <row r="659">
      <c r="K659" s="14"/>
      <c r="L659" s="14"/>
      <c r="M659" s="14"/>
    </row>
    <row r="660">
      <c r="K660" s="14"/>
      <c r="L660" s="14"/>
      <c r="M660" s="14"/>
    </row>
    <row r="661">
      <c r="K661" s="14"/>
      <c r="L661" s="14"/>
      <c r="M661" s="14"/>
    </row>
    <row r="662">
      <c r="K662" s="14"/>
      <c r="L662" s="14"/>
      <c r="M662" s="14"/>
    </row>
    <row r="663">
      <c r="K663" s="14"/>
      <c r="L663" s="14"/>
      <c r="M663" s="14"/>
    </row>
    <row r="664">
      <c r="K664" s="14"/>
      <c r="L664" s="14"/>
      <c r="M664" s="14"/>
    </row>
    <row r="665">
      <c r="K665" s="14"/>
      <c r="L665" s="14"/>
      <c r="M665" s="14"/>
    </row>
    <row r="666">
      <c r="K666" s="14"/>
      <c r="L666" s="14"/>
      <c r="M666" s="14"/>
    </row>
    <row r="667">
      <c r="K667" s="14"/>
      <c r="L667" s="14"/>
      <c r="M667" s="14"/>
    </row>
    <row r="668">
      <c r="K668" s="14"/>
      <c r="L668" s="14"/>
      <c r="M668" s="14"/>
    </row>
    <row r="669">
      <c r="K669" s="14"/>
      <c r="L669" s="14"/>
      <c r="M669" s="14"/>
    </row>
    <row r="670">
      <c r="K670" s="14"/>
      <c r="L670" s="14"/>
      <c r="M670" s="14"/>
    </row>
    <row r="671">
      <c r="K671" s="14"/>
      <c r="L671" s="14"/>
      <c r="M671" s="14"/>
    </row>
    <row r="672">
      <c r="K672" s="14"/>
      <c r="L672" s="14"/>
      <c r="M672" s="14"/>
    </row>
    <row r="673">
      <c r="K673" s="14"/>
      <c r="L673" s="14"/>
      <c r="M673" s="14"/>
    </row>
    <row r="674">
      <c r="K674" s="14"/>
      <c r="L674" s="14"/>
      <c r="M674" s="14"/>
    </row>
    <row r="675">
      <c r="K675" s="14"/>
      <c r="L675" s="14"/>
      <c r="M675" s="14"/>
    </row>
    <row r="676">
      <c r="K676" s="14"/>
      <c r="L676" s="14"/>
      <c r="M676" s="14"/>
    </row>
    <row r="677">
      <c r="K677" s="14"/>
      <c r="L677" s="14"/>
      <c r="M677" s="14"/>
    </row>
    <row r="678">
      <c r="K678" s="14"/>
      <c r="L678" s="14"/>
      <c r="M678" s="14"/>
    </row>
    <row r="679">
      <c r="K679" s="14"/>
      <c r="L679" s="14"/>
      <c r="M679" s="14"/>
    </row>
    <row r="680">
      <c r="K680" s="14"/>
      <c r="L680" s="14"/>
      <c r="M680" s="14"/>
    </row>
    <row r="681">
      <c r="K681" s="14"/>
      <c r="L681" s="14"/>
      <c r="M681" s="14"/>
    </row>
    <row r="682">
      <c r="K682" s="14"/>
      <c r="L682" s="14"/>
      <c r="M682" s="14"/>
    </row>
    <row r="683">
      <c r="K683" s="14"/>
      <c r="L683" s="14"/>
      <c r="M683" s="14"/>
    </row>
    <row r="684">
      <c r="K684" s="14"/>
      <c r="L684" s="14"/>
      <c r="M684" s="14"/>
    </row>
    <row r="685">
      <c r="K685" s="14"/>
      <c r="L685" s="14"/>
      <c r="M685" s="14"/>
    </row>
    <row r="686">
      <c r="K686" s="14"/>
      <c r="L686" s="14"/>
      <c r="M686" s="14"/>
    </row>
    <row r="687">
      <c r="K687" s="14"/>
      <c r="L687" s="14"/>
      <c r="M687" s="14"/>
    </row>
    <row r="688">
      <c r="K688" s="14"/>
      <c r="L688" s="14"/>
      <c r="M688" s="14"/>
    </row>
    <row r="689">
      <c r="K689" s="14"/>
      <c r="L689" s="14"/>
      <c r="M689" s="14"/>
    </row>
    <row r="690">
      <c r="K690" s="14"/>
      <c r="L690" s="14"/>
      <c r="M690" s="14"/>
    </row>
    <row r="691">
      <c r="K691" s="14"/>
      <c r="L691" s="14"/>
      <c r="M691" s="14"/>
    </row>
    <row r="692">
      <c r="K692" s="14"/>
      <c r="L692" s="14"/>
      <c r="M692" s="14"/>
    </row>
    <row r="693">
      <c r="K693" s="14"/>
      <c r="L693" s="14"/>
      <c r="M693" s="14"/>
    </row>
    <row r="694">
      <c r="K694" s="14"/>
      <c r="L694" s="14"/>
      <c r="M694" s="14"/>
    </row>
    <row r="695">
      <c r="K695" s="14"/>
      <c r="L695" s="14"/>
      <c r="M695" s="14"/>
    </row>
    <row r="696">
      <c r="K696" s="14"/>
      <c r="L696" s="14"/>
      <c r="M696" s="14"/>
    </row>
    <row r="697">
      <c r="K697" s="14"/>
      <c r="L697" s="14"/>
      <c r="M697" s="14"/>
    </row>
    <row r="698">
      <c r="K698" s="14"/>
      <c r="L698" s="14"/>
      <c r="M698" s="14"/>
    </row>
    <row r="699">
      <c r="K699" s="14"/>
      <c r="L699" s="14"/>
      <c r="M699" s="14"/>
    </row>
    <row r="700">
      <c r="K700" s="14"/>
      <c r="L700" s="14"/>
      <c r="M700" s="14"/>
    </row>
    <row r="701">
      <c r="K701" s="14"/>
      <c r="L701" s="14"/>
      <c r="M701" s="14"/>
    </row>
    <row r="702">
      <c r="K702" s="14"/>
      <c r="L702" s="14"/>
      <c r="M702" s="14"/>
    </row>
    <row r="703">
      <c r="K703" s="14"/>
      <c r="L703" s="14"/>
      <c r="M703" s="14"/>
    </row>
    <row r="704">
      <c r="K704" s="14"/>
      <c r="L704" s="14"/>
      <c r="M704" s="14"/>
    </row>
    <row r="705">
      <c r="K705" s="14"/>
      <c r="L705" s="14"/>
      <c r="M705" s="14"/>
    </row>
    <row r="706">
      <c r="K706" s="14"/>
      <c r="L706" s="14"/>
      <c r="M706" s="14"/>
    </row>
    <row r="707">
      <c r="K707" s="14"/>
      <c r="L707" s="14"/>
      <c r="M707" s="14"/>
    </row>
    <row r="708">
      <c r="K708" s="14"/>
      <c r="L708" s="14"/>
      <c r="M708" s="14"/>
    </row>
    <row r="709">
      <c r="K709" s="14"/>
      <c r="L709" s="14"/>
      <c r="M709" s="14"/>
    </row>
    <row r="710">
      <c r="K710" s="14"/>
      <c r="L710" s="14"/>
      <c r="M710" s="14"/>
    </row>
    <row r="711">
      <c r="K711" s="14"/>
      <c r="L711" s="14"/>
      <c r="M711" s="14"/>
    </row>
    <row r="712">
      <c r="K712" s="14"/>
      <c r="L712" s="14"/>
      <c r="M712" s="14"/>
    </row>
    <row r="713">
      <c r="K713" s="14"/>
      <c r="L713" s="14"/>
      <c r="M713" s="14"/>
    </row>
    <row r="714">
      <c r="K714" s="14"/>
      <c r="L714" s="14"/>
      <c r="M714" s="14"/>
    </row>
    <row r="715">
      <c r="K715" s="14"/>
      <c r="L715" s="14"/>
      <c r="M715" s="14"/>
    </row>
    <row r="716">
      <c r="K716" s="14"/>
      <c r="L716" s="14"/>
      <c r="M716" s="14"/>
    </row>
    <row r="717">
      <c r="K717" s="14"/>
      <c r="L717" s="14"/>
      <c r="M717" s="14"/>
    </row>
    <row r="718">
      <c r="K718" s="14"/>
      <c r="L718" s="14"/>
      <c r="M718" s="14"/>
    </row>
    <row r="719">
      <c r="K719" s="14"/>
      <c r="L719" s="14"/>
      <c r="M719" s="14"/>
    </row>
    <row r="720">
      <c r="K720" s="14"/>
      <c r="L720" s="14"/>
      <c r="M720" s="14"/>
    </row>
    <row r="721">
      <c r="K721" s="14"/>
      <c r="L721" s="14"/>
      <c r="M721" s="14"/>
    </row>
    <row r="722">
      <c r="K722" s="14"/>
      <c r="L722" s="14"/>
      <c r="M722" s="14"/>
    </row>
    <row r="723">
      <c r="K723" s="14"/>
      <c r="L723" s="14"/>
      <c r="M723" s="14"/>
    </row>
    <row r="724">
      <c r="K724" s="14"/>
      <c r="L724" s="14"/>
      <c r="M724" s="14"/>
    </row>
    <row r="725">
      <c r="K725" s="14"/>
      <c r="L725" s="14"/>
      <c r="M725" s="14"/>
    </row>
    <row r="726">
      <c r="K726" s="14"/>
      <c r="L726" s="14"/>
      <c r="M726" s="14"/>
    </row>
    <row r="727">
      <c r="K727" s="14"/>
      <c r="L727" s="14"/>
      <c r="M727" s="14"/>
    </row>
    <row r="728">
      <c r="K728" s="14"/>
      <c r="L728" s="14"/>
      <c r="M728" s="14"/>
    </row>
    <row r="729">
      <c r="K729" s="14"/>
      <c r="L729" s="14"/>
      <c r="M729" s="14"/>
    </row>
    <row r="730">
      <c r="K730" s="14"/>
      <c r="L730" s="14"/>
      <c r="M730" s="14"/>
    </row>
    <row r="731">
      <c r="K731" s="14"/>
      <c r="L731" s="14"/>
      <c r="M731" s="14"/>
    </row>
    <row r="732">
      <c r="K732" s="14"/>
      <c r="L732" s="14"/>
      <c r="M732" s="14"/>
    </row>
    <row r="733">
      <c r="K733" s="14"/>
      <c r="L733" s="14"/>
      <c r="M733" s="14"/>
    </row>
    <row r="734">
      <c r="K734" s="14"/>
      <c r="L734" s="14"/>
      <c r="M734" s="14"/>
    </row>
    <row r="735">
      <c r="K735" s="14"/>
      <c r="L735" s="14"/>
      <c r="M735" s="14"/>
    </row>
    <row r="736">
      <c r="K736" s="14"/>
      <c r="L736" s="14"/>
      <c r="M736" s="14"/>
    </row>
    <row r="737">
      <c r="K737" s="14"/>
      <c r="L737" s="14"/>
      <c r="M737" s="14"/>
    </row>
    <row r="738">
      <c r="K738" s="14"/>
      <c r="L738" s="14"/>
      <c r="M738" s="14"/>
    </row>
    <row r="739">
      <c r="K739" s="14"/>
      <c r="L739" s="14"/>
      <c r="M739" s="14"/>
    </row>
    <row r="740">
      <c r="K740" s="14"/>
      <c r="L740" s="14"/>
      <c r="M740" s="14"/>
    </row>
    <row r="741">
      <c r="K741" s="14"/>
      <c r="L741" s="14"/>
      <c r="M741" s="14"/>
    </row>
    <row r="742">
      <c r="K742" s="14"/>
      <c r="L742" s="14"/>
      <c r="M742" s="14"/>
    </row>
    <row r="743">
      <c r="K743" s="14"/>
      <c r="L743" s="14"/>
      <c r="M743" s="14"/>
    </row>
    <row r="744">
      <c r="K744" s="14"/>
      <c r="L744" s="14"/>
      <c r="M744" s="14"/>
    </row>
    <row r="745">
      <c r="K745" s="14"/>
      <c r="L745" s="14"/>
      <c r="M745" s="14"/>
    </row>
    <row r="746">
      <c r="K746" s="14"/>
      <c r="L746" s="14"/>
      <c r="M746" s="14"/>
    </row>
    <row r="747">
      <c r="K747" s="14"/>
      <c r="L747" s="14"/>
      <c r="M747" s="14"/>
    </row>
    <row r="748">
      <c r="K748" s="14"/>
      <c r="L748" s="14"/>
      <c r="M748" s="14"/>
    </row>
    <row r="749">
      <c r="K749" s="14"/>
      <c r="L749" s="14"/>
      <c r="M749" s="14"/>
    </row>
    <row r="750">
      <c r="K750" s="14"/>
      <c r="L750" s="14"/>
      <c r="M750" s="14"/>
    </row>
    <row r="751">
      <c r="K751" s="14"/>
      <c r="L751" s="14"/>
      <c r="M751" s="14"/>
    </row>
    <row r="752">
      <c r="K752" s="14"/>
      <c r="L752" s="14"/>
      <c r="M752" s="14"/>
    </row>
    <row r="753">
      <c r="K753" s="14"/>
      <c r="L753" s="14"/>
      <c r="M753" s="14"/>
    </row>
    <row r="754">
      <c r="K754" s="14"/>
      <c r="L754" s="14"/>
      <c r="M754" s="14"/>
    </row>
    <row r="755">
      <c r="K755" s="14"/>
      <c r="L755" s="14"/>
      <c r="M755" s="14"/>
    </row>
    <row r="756">
      <c r="K756" s="14"/>
      <c r="L756" s="14"/>
      <c r="M756" s="14"/>
    </row>
    <row r="757">
      <c r="K757" s="14"/>
      <c r="L757" s="14"/>
      <c r="M757" s="14"/>
    </row>
    <row r="758">
      <c r="K758" s="14"/>
      <c r="L758" s="14"/>
      <c r="M758" s="14"/>
    </row>
    <row r="759">
      <c r="K759" s="14"/>
      <c r="L759" s="14"/>
      <c r="M759" s="14"/>
    </row>
    <row r="760">
      <c r="K760" s="14"/>
      <c r="L760" s="14"/>
      <c r="M760" s="14"/>
    </row>
    <row r="761">
      <c r="K761" s="14"/>
      <c r="L761" s="14"/>
      <c r="M761" s="14"/>
    </row>
    <row r="762">
      <c r="K762" s="14"/>
      <c r="L762" s="14"/>
      <c r="M762" s="14"/>
    </row>
    <row r="763">
      <c r="K763" s="14"/>
      <c r="L763" s="14"/>
      <c r="M763" s="14"/>
    </row>
    <row r="764">
      <c r="K764" s="14"/>
      <c r="L764" s="14"/>
      <c r="M764" s="14"/>
    </row>
    <row r="765">
      <c r="K765" s="14"/>
      <c r="L765" s="14"/>
      <c r="M765" s="14"/>
    </row>
    <row r="766">
      <c r="K766" s="14"/>
      <c r="L766" s="14"/>
      <c r="M766" s="14"/>
    </row>
    <row r="767">
      <c r="K767" s="14"/>
      <c r="L767" s="14"/>
      <c r="M767" s="14"/>
    </row>
    <row r="768">
      <c r="K768" s="14"/>
      <c r="L768" s="14"/>
      <c r="M768" s="14"/>
    </row>
    <row r="769">
      <c r="K769" s="14"/>
      <c r="L769" s="14"/>
      <c r="M769" s="14"/>
    </row>
    <row r="770">
      <c r="K770" s="14"/>
      <c r="L770" s="14"/>
      <c r="M770" s="14"/>
    </row>
    <row r="771">
      <c r="K771" s="14"/>
      <c r="L771" s="14"/>
      <c r="M771" s="14"/>
    </row>
    <row r="772">
      <c r="K772" s="14"/>
      <c r="L772" s="14"/>
      <c r="M772" s="14"/>
    </row>
    <row r="773">
      <c r="K773" s="14"/>
      <c r="L773" s="14"/>
      <c r="M773" s="14"/>
    </row>
    <row r="774">
      <c r="K774" s="14"/>
      <c r="L774" s="14"/>
      <c r="M774" s="14"/>
    </row>
    <row r="775">
      <c r="K775" s="14"/>
      <c r="L775" s="14"/>
      <c r="M775" s="14"/>
    </row>
    <row r="776">
      <c r="K776" s="14"/>
      <c r="L776" s="14"/>
      <c r="M776" s="14"/>
    </row>
    <row r="777">
      <c r="K777" s="14"/>
      <c r="L777" s="14"/>
      <c r="M777" s="14"/>
    </row>
    <row r="778">
      <c r="K778" s="14"/>
      <c r="L778" s="14"/>
      <c r="M778" s="14"/>
    </row>
    <row r="779">
      <c r="K779" s="14"/>
      <c r="L779" s="14"/>
      <c r="M779" s="14"/>
    </row>
    <row r="780">
      <c r="K780" s="14"/>
      <c r="L780" s="14"/>
      <c r="M780" s="14"/>
    </row>
    <row r="781">
      <c r="K781" s="14"/>
      <c r="L781" s="14"/>
      <c r="M781" s="14"/>
    </row>
    <row r="782">
      <c r="K782" s="14"/>
      <c r="L782" s="14"/>
      <c r="M782" s="14"/>
    </row>
    <row r="783">
      <c r="K783" s="14"/>
      <c r="L783" s="14"/>
      <c r="M783" s="14"/>
    </row>
    <row r="784">
      <c r="K784" s="14"/>
      <c r="L784" s="14"/>
      <c r="M784" s="14"/>
    </row>
    <row r="785">
      <c r="K785" s="14"/>
      <c r="L785" s="14"/>
      <c r="M785" s="14"/>
    </row>
    <row r="786">
      <c r="K786" s="14"/>
      <c r="L786" s="14"/>
      <c r="M786" s="14"/>
    </row>
    <row r="787">
      <c r="K787" s="14"/>
      <c r="L787" s="14"/>
      <c r="M787" s="14"/>
    </row>
    <row r="788">
      <c r="K788" s="14"/>
      <c r="L788" s="14"/>
      <c r="M788" s="14"/>
    </row>
    <row r="789">
      <c r="K789" s="14"/>
      <c r="L789" s="14"/>
      <c r="M789" s="14"/>
    </row>
    <row r="790">
      <c r="K790" s="14"/>
      <c r="L790" s="14"/>
      <c r="M790" s="14"/>
    </row>
    <row r="791">
      <c r="K791" s="14"/>
      <c r="L791" s="14"/>
      <c r="M791" s="14"/>
    </row>
    <row r="792">
      <c r="K792" s="14"/>
      <c r="L792" s="14"/>
      <c r="M792" s="14"/>
    </row>
    <row r="793">
      <c r="K793" s="14"/>
      <c r="L793" s="14"/>
      <c r="M793" s="14"/>
    </row>
    <row r="794">
      <c r="K794" s="14"/>
      <c r="L794" s="14"/>
      <c r="M794" s="14"/>
    </row>
    <row r="795">
      <c r="K795" s="14"/>
      <c r="L795" s="14"/>
      <c r="M795" s="14"/>
    </row>
    <row r="796">
      <c r="K796" s="14"/>
      <c r="L796" s="14"/>
      <c r="M796" s="14"/>
    </row>
    <row r="797">
      <c r="K797" s="14"/>
      <c r="L797" s="14"/>
      <c r="M797" s="14"/>
    </row>
    <row r="798">
      <c r="K798" s="14"/>
      <c r="L798" s="14"/>
      <c r="M798" s="14"/>
    </row>
    <row r="799">
      <c r="K799" s="14"/>
      <c r="L799" s="14"/>
      <c r="M799" s="14"/>
    </row>
    <row r="800">
      <c r="K800" s="14"/>
      <c r="L800" s="14"/>
      <c r="M800" s="14"/>
    </row>
    <row r="801">
      <c r="K801" s="14"/>
      <c r="L801" s="14"/>
      <c r="M801" s="14"/>
    </row>
    <row r="802">
      <c r="K802" s="14"/>
      <c r="L802" s="14"/>
      <c r="M802" s="14"/>
    </row>
    <row r="803">
      <c r="K803" s="14"/>
      <c r="L803" s="14"/>
      <c r="M803" s="14"/>
    </row>
    <row r="804">
      <c r="K804" s="14"/>
      <c r="L804" s="14"/>
      <c r="M804" s="14"/>
    </row>
    <row r="805">
      <c r="K805" s="14"/>
      <c r="L805" s="14"/>
      <c r="M805" s="14"/>
    </row>
    <row r="806">
      <c r="K806" s="14"/>
      <c r="L806" s="14"/>
      <c r="M806" s="14"/>
    </row>
    <row r="807">
      <c r="K807" s="14"/>
      <c r="L807" s="14"/>
      <c r="M807" s="14"/>
    </row>
    <row r="808">
      <c r="K808" s="14"/>
      <c r="L808" s="14"/>
      <c r="M808" s="14"/>
    </row>
    <row r="809">
      <c r="K809" s="14"/>
      <c r="L809" s="14"/>
      <c r="M809" s="14"/>
    </row>
    <row r="810">
      <c r="K810" s="14"/>
      <c r="L810" s="14"/>
      <c r="M810" s="14"/>
    </row>
    <row r="811">
      <c r="K811" s="14"/>
      <c r="L811" s="14"/>
      <c r="M811" s="14"/>
    </row>
    <row r="812">
      <c r="K812" s="14"/>
      <c r="L812" s="14"/>
      <c r="M812" s="14"/>
    </row>
    <row r="813">
      <c r="K813" s="14"/>
      <c r="L813" s="14"/>
      <c r="M813" s="14"/>
    </row>
    <row r="814">
      <c r="K814" s="14"/>
      <c r="L814" s="14"/>
      <c r="M814" s="14"/>
    </row>
    <row r="815">
      <c r="K815" s="14"/>
      <c r="L815" s="14"/>
      <c r="M815" s="14"/>
    </row>
    <row r="816">
      <c r="K816" s="14"/>
      <c r="L816" s="14"/>
      <c r="M816" s="14"/>
    </row>
    <row r="817">
      <c r="K817" s="14"/>
      <c r="L817" s="14"/>
      <c r="M817" s="14"/>
    </row>
    <row r="818">
      <c r="K818" s="14"/>
      <c r="L818" s="14"/>
      <c r="M818" s="14"/>
    </row>
    <row r="819">
      <c r="K819" s="14"/>
      <c r="L819" s="14"/>
      <c r="M819" s="14"/>
    </row>
    <row r="820">
      <c r="K820" s="14"/>
      <c r="L820" s="14"/>
      <c r="M820" s="14"/>
    </row>
    <row r="821">
      <c r="K821" s="14"/>
      <c r="L821" s="14"/>
      <c r="M821" s="14"/>
    </row>
    <row r="822">
      <c r="K822" s="14"/>
      <c r="L822" s="14"/>
      <c r="M822" s="14"/>
    </row>
    <row r="823">
      <c r="K823" s="14"/>
      <c r="L823" s="14"/>
      <c r="M823" s="14"/>
    </row>
    <row r="824">
      <c r="K824" s="14"/>
      <c r="L824" s="14"/>
      <c r="M824" s="14"/>
    </row>
    <row r="825">
      <c r="K825" s="14"/>
      <c r="L825" s="14"/>
      <c r="M825" s="14"/>
    </row>
    <row r="826">
      <c r="K826" s="14"/>
      <c r="L826" s="14"/>
      <c r="M826" s="14"/>
    </row>
    <row r="827">
      <c r="K827" s="14"/>
      <c r="L827" s="14"/>
      <c r="M827" s="14"/>
    </row>
    <row r="828">
      <c r="K828" s="14"/>
      <c r="L828" s="14"/>
      <c r="M828" s="14"/>
    </row>
    <row r="829">
      <c r="K829" s="14"/>
      <c r="L829" s="14"/>
      <c r="M829" s="14"/>
    </row>
    <row r="830">
      <c r="K830" s="14"/>
      <c r="L830" s="14"/>
      <c r="M830" s="14"/>
    </row>
    <row r="831">
      <c r="K831" s="14"/>
      <c r="L831" s="14"/>
      <c r="M831" s="14"/>
    </row>
    <row r="832">
      <c r="K832" s="14"/>
      <c r="L832" s="14"/>
      <c r="M832" s="14"/>
    </row>
    <row r="833">
      <c r="K833" s="14"/>
      <c r="L833" s="14"/>
      <c r="M833" s="14"/>
    </row>
    <row r="834">
      <c r="K834" s="14"/>
      <c r="L834" s="14"/>
      <c r="M834" s="14"/>
    </row>
    <row r="835">
      <c r="K835" s="14"/>
      <c r="L835" s="14"/>
      <c r="M835" s="14"/>
    </row>
    <row r="836">
      <c r="K836" s="14"/>
      <c r="L836" s="14"/>
      <c r="M836" s="14"/>
    </row>
    <row r="837">
      <c r="K837" s="14"/>
      <c r="L837" s="14"/>
      <c r="M837" s="14"/>
    </row>
    <row r="838">
      <c r="K838" s="14"/>
      <c r="L838" s="14"/>
      <c r="M838" s="14"/>
    </row>
    <row r="839">
      <c r="K839" s="14"/>
      <c r="L839" s="14"/>
      <c r="M839" s="14"/>
    </row>
    <row r="840">
      <c r="K840" s="14"/>
      <c r="L840" s="14"/>
      <c r="M840" s="14"/>
    </row>
    <row r="841">
      <c r="K841" s="14"/>
      <c r="L841" s="14"/>
      <c r="M841" s="14"/>
    </row>
    <row r="842">
      <c r="K842" s="14"/>
      <c r="L842" s="14"/>
      <c r="M842" s="14"/>
    </row>
    <row r="843">
      <c r="K843" s="14"/>
      <c r="L843" s="14"/>
      <c r="M843" s="14"/>
    </row>
    <row r="844">
      <c r="K844" s="14"/>
      <c r="L844" s="14"/>
      <c r="M844" s="14"/>
    </row>
    <row r="845">
      <c r="K845" s="14"/>
      <c r="L845" s="14"/>
      <c r="M845" s="14"/>
    </row>
    <row r="846">
      <c r="K846" s="14"/>
      <c r="L846" s="14"/>
      <c r="M846" s="14"/>
    </row>
    <row r="847">
      <c r="K847" s="14"/>
      <c r="L847" s="14"/>
      <c r="M847" s="14"/>
    </row>
    <row r="848">
      <c r="K848" s="14"/>
      <c r="L848" s="14"/>
      <c r="M848" s="14"/>
    </row>
    <row r="849">
      <c r="K849" s="14"/>
      <c r="L849" s="14"/>
      <c r="M849" s="14"/>
    </row>
    <row r="850">
      <c r="K850" s="14"/>
      <c r="L850" s="14"/>
      <c r="M850" s="14"/>
    </row>
    <row r="851">
      <c r="K851" s="14"/>
      <c r="L851" s="14"/>
      <c r="M851" s="14"/>
    </row>
    <row r="852">
      <c r="K852" s="14"/>
      <c r="L852" s="14"/>
      <c r="M852" s="14"/>
    </row>
    <row r="853">
      <c r="K853" s="14"/>
      <c r="L853" s="14"/>
      <c r="M853" s="14"/>
    </row>
    <row r="854">
      <c r="K854" s="14"/>
      <c r="L854" s="14"/>
      <c r="M854" s="14"/>
    </row>
    <row r="855">
      <c r="K855" s="14"/>
      <c r="L855" s="14"/>
      <c r="M855" s="14"/>
    </row>
    <row r="856">
      <c r="K856" s="14"/>
      <c r="L856" s="14"/>
      <c r="M856" s="14"/>
    </row>
    <row r="857">
      <c r="K857" s="14"/>
      <c r="L857" s="14"/>
      <c r="M857" s="14"/>
    </row>
    <row r="858">
      <c r="K858" s="14"/>
      <c r="L858" s="14"/>
      <c r="M858" s="14"/>
    </row>
    <row r="859">
      <c r="K859" s="14"/>
      <c r="L859" s="14"/>
      <c r="M859" s="14"/>
    </row>
    <row r="860">
      <c r="K860" s="14"/>
      <c r="L860" s="14"/>
      <c r="M860" s="14"/>
    </row>
    <row r="861">
      <c r="K861" s="14"/>
      <c r="L861" s="14"/>
      <c r="M861" s="14"/>
    </row>
    <row r="862">
      <c r="K862" s="14"/>
      <c r="L862" s="14"/>
      <c r="M862" s="14"/>
    </row>
    <row r="863">
      <c r="K863" s="14"/>
      <c r="L863" s="14"/>
      <c r="M863" s="14"/>
    </row>
    <row r="864">
      <c r="K864" s="14"/>
      <c r="L864" s="14"/>
      <c r="M864" s="14"/>
    </row>
    <row r="865">
      <c r="K865" s="14"/>
      <c r="L865" s="14"/>
      <c r="M865" s="14"/>
    </row>
    <row r="866">
      <c r="K866" s="14"/>
      <c r="L866" s="14"/>
      <c r="M866" s="14"/>
    </row>
    <row r="867">
      <c r="K867" s="14"/>
      <c r="L867" s="14"/>
      <c r="M867" s="14"/>
    </row>
    <row r="868">
      <c r="K868" s="14"/>
      <c r="L868" s="14"/>
      <c r="M868" s="14"/>
    </row>
    <row r="869">
      <c r="K869" s="14"/>
      <c r="L869" s="14"/>
      <c r="M869" s="14"/>
    </row>
    <row r="870">
      <c r="K870" s="14"/>
      <c r="L870" s="14"/>
      <c r="M870" s="14"/>
    </row>
    <row r="871">
      <c r="K871" s="14"/>
      <c r="L871" s="14"/>
      <c r="M871" s="14"/>
    </row>
    <row r="872">
      <c r="K872" s="14"/>
      <c r="L872" s="14"/>
      <c r="M872" s="14"/>
    </row>
    <row r="873">
      <c r="K873" s="14"/>
      <c r="L873" s="14"/>
      <c r="M873" s="14"/>
    </row>
    <row r="874">
      <c r="K874" s="14"/>
      <c r="L874" s="14"/>
      <c r="M874" s="14"/>
    </row>
    <row r="875">
      <c r="K875" s="14"/>
      <c r="L875" s="14"/>
      <c r="M875" s="14"/>
    </row>
    <row r="876">
      <c r="K876" s="14"/>
      <c r="L876" s="14"/>
      <c r="M876" s="14"/>
    </row>
    <row r="877">
      <c r="K877" s="14"/>
      <c r="L877" s="14"/>
      <c r="M877" s="14"/>
    </row>
    <row r="878">
      <c r="K878" s="14"/>
      <c r="L878" s="14"/>
      <c r="M878" s="14"/>
    </row>
    <row r="879">
      <c r="K879" s="14"/>
      <c r="L879" s="14"/>
      <c r="M879" s="14"/>
    </row>
    <row r="880">
      <c r="K880" s="14"/>
      <c r="L880" s="14"/>
      <c r="M880" s="14"/>
    </row>
    <row r="881">
      <c r="K881" s="14"/>
      <c r="L881" s="14"/>
      <c r="M881" s="14"/>
    </row>
    <row r="882">
      <c r="K882" s="14"/>
      <c r="L882" s="14"/>
      <c r="M882" s="14"/>
    </row>
    <row r="883">
      <c r="K883" s="14"/>
      <c r="L883" s="14"/>
      <c r="M883" s="14"/>
    </row>
    <row r="884">
      <c r="K884" s="14"/>
      <c r="L884" s="14"/>
      <c r="M884" s="14"/>
    </row>
    <row r="885">
      <c r="K885" s="14"/>
      <c r="L885" s="14"/>
      <c r="M885" s="14"/>
    </row>
    <row r="886">
      <c r="K886" s="14"/>
      <c r="L886" s="14"/>
      <c r="M886" s="14"/>
    </row>
    <row r="887">
      <c r="K887" s="14"/>
      <c r="L887" s="14"/>
      <c r="M887" s="14"/>
    </row>
    <row r="888">
      <c r="K888" s="14"/>
      <c r="L888" s="14"/>
      <c r="M888" s="14"/>
    </row>
    <row r="889">
      <c r="K889" s="14"/>
      <c r="L889" s="14"/>
      <c r="M889" s="14"/>
    </row>
    <row r="890">
      <c r="K890" s="14"/>
      <c r="L890" s="14"/>
      <c r="M890" s="14"/>
    </row>
    <row r="891">
      <c r="K891" s="14"/>
      <c r="L891" s="14"/>
      <c r="M891" s="14"/>
    </row>
    <row r="892">
      <c r="K892" s="14"/>
      <c r="L892" s="14"/>
      <c r="M892" s="14"/>
    </row>
    <row r="893">
      <c r="K893" s="14"/>
      <c r="L893" s="14"/>
      <c r="M893" s="14"/>
    </row>
    <row r="894">
      <c r="K894" s="14"/>
      <c r="L894" s="14"/>
      <c r="M894" s="14"/>
    </row>
    <row r="895">
      <c r="K895" s="14"/>
      <c r="L895" s="14"/>
      <c r="M895" s="14"/>
    </row>
    <row r="896">
      <c r="K896" s="14"/>
      <c r="L896" s="14"/>
      <c r="M896" s="14"/>
    </row>
    <row r="897">
      <c r="K897" s="14"/>
      <c r="L897" s="14"/>
      <c r="M897" s="14"/>
    </row>
    <row r="898">
      <c r="K898" s="14"/>
      <c r="L898" s="14"/>
      <c r="M898" s="14"/>
    </row>
    <row r="899">
      <c r="K899" s="14"/>
      <c r="L899" s="14"/>
      <c r="M899" s="14"/>
    </row>
    <row r="900">
      <c r="K900" s="14"/>
      <c r="L900" s="14"/>
      <c r="M900" s="14"/>
    </row>
    <row r="901">
      <c r="K901" s="14"/>
      <c r="L901" s="14"/>
      <c r="M901" s="14"/>
    </row>
    <row r="902">
      <c r="K902" s="14"/>
      <c r="L902" s="14"/>
      <c r="M902" s="14"/>
    </row>
    <row r="903">
      <c r="K903" s="14"/>
      <c r="L903" s="14"/>
      <c r="M903" s="14"/>
    </row>
    <row r="904">
      <c r="K904" s="14"/>
      <c r="L904" s="14"/>
      <c r="M904" s="14"/>
    </row>
    <row r="905">
      <c r="K905" s="14"/>
      <c r="L905" s="14"/>
      <c r="M905" s="14"/>
    </row>
    <row r="906">
      <c r="K906" s="14"/>
      <c r="L906" s="14"/>
      <c r="M906" s="14"/>
    </row>
    <row r="907">
      <c r="K907" s="14"/>
      <c r="L907" s="14"/>
      <c r="M907" s="14"/>
    </row>
    <row r="908">
      <c r="K908" s="14"/>
      <c r="L908" s="14"/>
      <c r="M908" s="14"/>
    </row>
    <row r="909">
      <c r="K909" s="14"/>
      <c r="L909" s="14"/>
      <c r="M909" s="14"/>
    </row>
    <row r="910">
      <c r="K910" s="14"/>
      <c r="L910" s="14"/>
      <c r="M910" s="14"/>
    </row>
    <row r="911">
      <c r="K911" s="14"/>
      <c r="L911" s="14"/>
      <c r="M911" s="14"/>
    </row>
    <row r="912">
      <c r="K912" s="14"/>
      <c r="L912" s="14"/>
      <c r="M912" s="14"/>
    </row>
    <row r="913">
      <c r="K913" s="14"/>
      <c r="L913" s="14"/>
      <c r="M913" s="14"/>
    </row>
    <row r="914">
      <c r="K914" s="14"/>
      <c r="L914" s="14"/>
      <c r="M914" s="14"/>
    </row>
    <row r="915">
      <c r="K915" s="14"/>
      <c r="L915" s="14"/>
      <c r="M915" s="14"/>
    </row>
    <row r="916">
      <c r="K916" s="14"/>
      <c r="L916" s="14"/>
      <c r="M916" s="14"/>
    </row>
    <row r="917">
      <c r="K917" s="14"/>
      <c r="L917" s="14"/>
      <c r="M917" s="14"/>
    </row>
    <row r="918">
      <c r="K918" s="14"/>
      <c r="L918" s="14"/>
      <c r="M918" s="14"/>
    </row>
    <row r="919">
      <c r="K919" s="14"/>
      <c r="L919" s="14"/>
      <c r="M919" s="14"/>
    </row>
    <row r="920">
      <c r="K920" s="14"/>
      <c r="L920" s="14"/>
      <c r="M920" s="14"/>
    </row>
    <row r="921">
      <c r="K921" s="14"/>
      <c r="L921" s="14"/>
      <c r="M921" s="14"/>
    </row>
    <row r="922">
      <c r="K922" s="14"/>
      <c r="L922" s="14"/>
      <c r="M922" s="14"/>
    </row>
    <row r="923">
      <c r="K923" s="14"/>
      <c r="L923" s="14"/>
      <c r="M923" s="14"/>
    </row>
    <row r="924">
      <c r="K924" s="14"/>
      <c r="L924" s="14"/>
      <c r="M924" s="14"/>
    </row>
    <row r="925">
      <c r="K925" s="14"/>
      <c r="L925" s="14"/>
      <c r="M925" s="14"/>
    </row>
    <row r="926">
      <c r="K926" s="14"/>
      <c r="L926" s="14"/>
      <c r="M926" s="14"/>
    </row>
    <row r="927">
      <c r="K927" s="14"/>
      <c r="L927" s="14"/>
      <c r="M927" s="14"/>
    </row>
    <row r="928">
      <c r="K928" s="14"/>
      <c r="L928" s="14"/>
      <c r="M928" s="14"/>
    </row>
    <row r="929">
      <c r="K929" s="14"/>
      <c r="L929" s="14"/>
      <c r="M929" s="14"/>
    </row>
    <row r="930">
      <c r="K930" s="14"/>
      <c r="L930" s="14"/>
      <c r="M930" s="14"/>
    </row>
    <row r="931">
      <c r="K931" s="14"/>
      <c r="L931" s="14"/>
      <c r="M931" s="14"/>
    </row>
    <row r="932">
      <c r="K932" s="14"/>
      <c r="L932" s="14"/>
      <c r="M932" s="14"/>
    </row>
    <row r="933">
      <c r="K933" s="14"/>
      <c r="L933" s="14"/>
      <c r="M933" s="14"/>
    </row>
    <row r="934">
      <c r="K934" s="14"/>
      <c r="L934" s="14"/>
      <c r="M934" s="14"/>
    </row>
    <row r="935">
      <c r="K935" s="14"/>
      <c r="L935" s="14"/>
      <c r="M935" s="14"/>
    </row>
    <row r="936">
      <c r="K936" s="14"/>
      <c r="L936" s="14"/>
      <c r="M936" s="14"/>
    </row>
    <row r="937">
      <c r="K937" s="14"/>
      <c r="L937" s="14"/>
      <c r="M937" s="14"/>
    </row>
    <row r="938">
      <c r="K938" s="14"/>
      <c r="L938" s="14"/>
      <c r="M938" s="14"/>
    </row>
    <row r="939">
      <c r="K939" s="14"/>
      <c r="L939" s="14"/>
      <c r="M939" s="14"/>
    </row>
    <row r="940">
      <c r="K940" s="14"/>
      <c r="L940" s="14"/>
      <c r="M940" s="14"/>
    </row>
    <row r="941">
      <c r="K941" s="14"/>
      <c r="L941" s="14"/>
      <c r="M941" s="14"/>
    </row>
    <row r="942">
      <c r="K942" s="14"/>
      <c r="L942" s="14"/>
      <c r="M942" s="14"/>
    </row>
    <row r="943">
      <c r="K943" s="14"/>
      <c r="L943" s="14"/>
      <c r="M943" s="14"/>
    </row>
    <row r="944">
      <c r="K944" s="14"/>
      <c r="L944" s="14"/>
      <c r="M944" s="14"/>
    </row>
    <row r="945">
      <c r="K945" s="14"/>
      <c r="L945" s="14"/>
      <c r="M945" s="14"/>
    </row>
    <row r="946">
      <c r="K946" s="14"/>
      <c r="L946" s="14"/>
      <c r="M946" s="14"/>
    </row>
    <row r="947">
      <c r="K947" s="14"/>
      <c r="L947" s="14"/>
      <c r="M947" s="14"/>
    </row>
    <row r="948">
      <c r="K948" s="14"/>
      <c r="L948" s="14"/>
      <c r="M948" s="14"/>
    </row>
    <row r="949">
      <c r="K949" s="14"/>
      <c r="L949" s="14"/>
      <c r="M949" s="14"/>
    </row>
    <row r="950">
      <c r="K950" s="14"/>
      <c r="L950" s="14"/>
      <c r="M950" s="14"/>
    </row>
    <row r="951">
      <c r="K951" s="14"/>
      <c r="L951" s="14"/>
      <c r="M951" s="14"/>
    </row>
    <row r="952">
      <c r="K952" s="14"/>
      <c r="L952" s="14"/>
      <c r="M952" s="14"/>
    </row>
    <row r="953">
      <c r="K953" s="14"/>
      <c r="L953" s="14"/>
      <c r="M953" s="14"/>
    </row>
    <row r="954">
      <c r="K954" s="14"/>
      <c r="L954" s="14"/>
      <c r="M954" s="14"/>
    </row>
    <row r="955">
      <c r="K955" s="14"/>
      <c r="L955" s="14"/>
      <c r="M955" s="14"/>
    </row>
    <row r="956">
      <c r="K956" s="14"/>
      <c r="L956" s="14"/>
      <c r="M956" s="14"/>
    </row>
    <row r="957">
      <c r="K957" s="14"/>
      <c r="L957" s="14"/>
      <c r="M957" s="14"/>
    </row>
    <row r="958">
      <c r="K958" s="14"/>
      <c r="L958" s="14"/>
      <c r="M958" s="14"/>
    </row>
    <row r="959">
      <c r="K959" s="14"/>
      <c r="L959" s="14"/>
      <c r="M959" s="14"/>
    </row>
    <row r="960">
      <c r="K960" s="14"/>
      <c r="L960" s="14"/>
      <c r="M960" s="14"/>
    </row>
    <row r="961">
      <c r="K961" s="14"/>
      <c r="L961" s="14"/>
      <c r="M961" s="14"/>
    </row>
    <row r="962">
      <c r="K962" s="14"/>
      <c r="L962" s="14"/>
      <c r="M962" s="14"/>
    </row>
    <row r="963">
      <c r="K963" s="14"/>
      <c r="L963" s="14"/>
      <c r="M963" s="14"/>
    </row>
    <row r="964">
      <c r="K964" s="14"/>
      <c r="L964" s="14"/>
      <c r="M964" s="14"/>
    </row>
    <row r="965">
      <c r="K965" s="14"/>
      <c r="L965" s="14"/>
      <c r="M965" s="14"/>
    </row>
    <row r="966">
      <c r="K966" s="14"/>
      <c r="L966" s="14"/>
      <c r="M966" s="14"/>
    </row>
    <row r="967">
      <c r="K967" s="14"/>
      <c r="L967" s="14"/>
      <c r="M967" s="14"/>
    </row>
    <row r="968">
      <c r="K968" s="14"/>
      <c r="L968" s="14"/>
      <c r="M968" s="14"/>
    </row>
    <row r="969">
      <c r="K969" s="14"/>
      <c r="L969" s="14"/>
      <c r="M969" s="14"/>
    </row>
    <row r="970">
      <c r="K970" s="14"/>
      <c r="L970" s="14"/>
      <c r="M970" s="14"/>
    </row>
    <row r="971">
      <c r="K971" s="14"/>
      <c r="L971" s="14"/>
      <c r="M971" s="14"/>
    </row>
    <row r="972">
      <c r="K972" s="14"/>
      <c r="L972" s="14"/>
      <c r="M972" s="14"/>
    </row>
    <row r="973">
      <c r="K973" s="14"/>
      <c r="L973" s="14"/>
      <c r="M973" s="14"/>
    </row>
    <row r="974">
      <c r="K974" s="14"/>
      <c r="L974" s="14"/>
      <c r="M974" s="14"/>
    </row>
    <row r="975">
      <c r="K975" s="14"/>
      <c r="L975" s="14"/>
      <c r="M975" s="14"/>
    </row>
    <row r="976">
      <c r="K976" s="14"/>
      <c r="L976" s="14"/>
      <c r="M976" s="14"/>
    </row>
    <row r="977">
      <c r="K977" s="14"/>
      <c r="L977" s="14"/>
      <c r="M977" s="14"/>
    </row>
    <row r="978">
      <c r="K978" s="14"/>
      <c r="L978" s="14"/>
      <c r="M978" s="14"/>
    </row>
    <row r="979">
      <c r="K979" s="14"/>
      <c r="L979" s="14"/>
      <c r="M979" s="14"/>
    </row>
    <row r="980">
      <c r="K980" s="14"/>
      <c r="L980" s="14"/>
      <c r="M980" s="14"/>
    </row>
    <row r="981">
      <c r="K981" s="14"/>
      <c r="L981" s="14"/>
      <c r="M981" s="14"/>
    </row>
    <row r="982">
      <c r="K982" s="14"/>
      <c r="L982" s="14"/>
      <c r="M982" s="14"/>
    </row>
    <row r="983">
      <c r="K983" s="14"/>
      <c r="L983" s="14"/>
      <c r="M983" s="14"/>
    </row>
    <row r="984">
      <c r="K984" s="14"/>
      <c r="L984" s="14"/>
      <c r="M984" s="14"/>
    </row>
    <row r="985">
      <c r="K985" s="14"/>
      <c r="L985" s="14"/>
      <c r="M985" s="14"/>
    </row>
    <row r="986">
      <c r="K986" s="14"/>
      <c r="L986" s="14"/>
      <c r="M986" s="14"/>
    </row>
    <row r="987">
      <c r="K987" s="14"/>
      <c r="L987" s="14"/>
      <c r="M987" s="14"/>
    </row>
    <row r="988">
      <c r="K988" s="14"/>
      <c r="L988" s="14"/>
      <c r="M988" s="14"/>
    </row>
    <row r="989">
      <c r="K989" s="14"/>
      <c r="L989" s="14"/>
      <c r="M989" s="14"/>
    </row>
    <row r="990">
      <c r="K990" s="14"/>
      <c r="L990" s="14"/>
      <c r="M990" s="14"/>
    </row>
    <row r="991">
      <c r="K991" s="14"/>
      <c r="L991" s="14"/>
      <c r="M991" s="14"/>
    </row>
    <row r="992">
      <c r="K992" s="14"/>
      <c r="L992" s="14"/>
      <c r="M992" s="14"/>
    </row>
    <row r="993">
      <c r="K993" s="14"/>
      <c r="L993" s="14"/>
      <c r="M993" s="14"/>
    </row>
    <row r="994">
      <c r="K994" s="14"/>
      <c r="L994" s="14"/>
      <c r="M994" s="14"/>
    </row>
    <row r="995">
      <c r="K995" s="14"/>
      <c r="L995" s="14"/>
      <c r="M995" s="14"/>
    </row>
    <row r="996">
      <c r="K996" s="14"/>
      <c r="L996" s="14"/>
      <c r="M996" s="14"/>
    </row>
    <row r="997">
      <c r="K997" s="14"/>
      <c r="L997" s="14"/>
      <c r="M997" s="14"/>
    </row>
    <row r="998">
      <c r="K998" s="14"/>
      <c r="L998" s="14"/>
      <c r="M998" s="14"/>
    </row>
    <row r="999">
      <c r="K999" s="14"/>
      <c r="L999" s="14"/>
      <c r="M999" s="14"/>
    </row>
    <row r="1000">
      <c r="K1000" s="14"/>
      <c r="L1000" s="14"/>
      <c r="M1000" s="14"/>
    </row>
    <row r="1001">
      <c r="K1001" s="14"/>
      <c r="L1001" s="14"/>
      <c r="M1001" s="14"/>
    </row>
    <row r="1002">
      <c r="K1002" s="14"/>
      <c r="L1002" s="14"/>
      <c r="M1002" s="14"/>
    </row>
    <row r="1003">
      <c r="K1003" s="14"/>
      <c r="L1003" s="14"/>
      <c r="M1003" s="14"/>
    </row>
    <row r="1004">
      <c r="K1004" s="14"/>
      <c r="L1004" s="14"/>
      <c r="M1004" s="14"/>
    </row>
    <row r="1005">
      <c r="K1005" s="14"/>
      <c r="L1005" s="14"/>
      <c r="M1005" s="14"/>
    </row>
    <row r="1006">
      <c r="K1006" s="14"/>
      <c r="L1006" s="14"/>
      <c r="M1006" s="14"/>
    </row>
  </sheetData>
  <autoFilter ref="$A$1:$P$106">
    <sortState ref="A1:P106">
      <sortCondition descending="1" ref="A1:A106"/>
      <sortCondition descending="1" ref="K1:K106"/>
    </sortState>
  </autoFilter>
  <conditionalFormatting sqref="L1:M1006">
    <cfRule type="cellIs" dxfId="1" priority="1" operator="equal">
      <formula>"yes"</formula>
    </cfRule>
  </conditionalFormatting>
  <conditionalFormatting sqref="L1:M1006">
    <cfRule type="cellIs" dxfId="2" priority="2" operator="equal">
      <formula>"no"</formula>
    </cfRule>
  </conditionalFormatting>
  <conditionalFormatting sqref="O1:O1006">
    <cfRule type="colorScale" priority="3">
      <colorScale>
        <cfvo type="min"/>
        <cfvo type="percentile" val="50"/>
        <cfvo type="max"/>
        <color rgb="FFE67C73"/>
        <color rgb="FFFFD666"/>
        <color rgb="FF57BB8A"/>
      </colorScale>
    </cfRule>
  </conditionalFormatting>
  <conditionalFormatting sqref="P1:P1006">
    <cfRule type="colorScale" priority="4">
      <colorScale>
        <cfvo type="min"/>
        <cfvo type="percentile" val="50"/>
        <cfvo type="max"/>
        <color rgb="FFE67C73"/>
        <color rgb="FFFFD666"/>
        <color rgb="FF57BB8A"/>
      </colorScale>
    </cfRule>
  </conditionalFormatting>
  <conditionalFormatting sqref="N1:N1000">
    <cfRule type="colorScale" priority="5">
      <colorScale>
        <cfvo type="min"/>
        <cfvo type="percentile" val="50"/>
        <cfvo type="max"/>
        <color rgb="FFE67C73"/>
        <color rgb="FFFFD666"/>
        <color rgb="FF57BB8A"/>
      </colorScale>
    </cfRule>
  </conditionalFormatting>
  <conditionalFormatting sqref="K2:M1006">
    <cfRule type="expression" dxfId="3" priority="6">
      <formula>LOWER($L2)=LOWER($M2)</formula>
    </cfRule>
  </conditionalFormatting>
  <conditionalFormatting sqref="K1:L1006">
    <cfRule type="colorScale" priority="7">
      <colorScale>
        <cfvo type="min"/>
        <cfvo type="percentile" val="50"/>
        <cfvo type="max"/>
        <color rgb="FFE67C73"/>
        <color rgb="FFFFD666"/>
        <color rgb="FF57BB8A"/>
      </colorScale>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4.75"/>
    <col customWidth="1" min="2" max="2" width="14.63"/>
    <col customWidth="1" min="3" max="3" width="12.38"/>
    <col customWidth="1" min="4" max="4" width="11.63"/>
  </cols>
  <sheetData>
    <row r="1">
      <c r="B1" s="7" t="s">
        <v>489</v>
      </c>
      <c r="C1" s="7" t="s">
        <v>490</v>
      </c>
      <c r="D1" s="7" t="s">
        <v>491</v>
      </c>
    </row>
    <row r="2">
      <c r="A2" s="7" t="s">
        <v>492</v>
      </c>
      <c r="B2" s="7">
        <v>0.025</v>
      </c>
      <c r="C2" s="7">
        <v>21600.0</v>
      </c>
      <c r="D2" s="14">
        <f>C2*B2*5*24</f>
        <v>64800</v>
      </c>
    </row>
    <row r="3">
      <c r="A3" s="7" t="s">
        <v>493</v>
      </c>
      <c r="B3" s="7">
        <v>0.01</v>
      </c>
    </row>
    <row r="11">
      <c r="B11" s="7" t="s">
        <v>494</v>
      </c>
      <c r="C11" s="7" t="s">
        <v>495</v>
      </c>
      <c r="D11" s="254" t="s">
        <v>496</v>
      </c>
    </row>
    <row r="12">
      <c r="B12" s="18">
        <v>1000000.0</v>
      </c>
      <c r="C12" s="12">
        <f t="shared" ref="C12:C23" si="1">B12*0.005</f>
        <v>5000</v>
      </c>
      <c r="D12" s="11">
        <f t="shared" ref="D12:D23" si="2">C12/$D$2</f>
        <v>0.07716049383</v>
      </c>
    </row>
    <row r="13">
      <c r="B13" s="18">
        <v>2000000.0</v>
      </c>
      <c r="C13" s="12">
        <f t="shared" si="1"/>
        <v>10000</v>
      </c>
      <c r="D13" s="13">
        <f t="shared" si="2"/>
        <v>0.1543209877</v>
      </c>
    </row>
    <row r="14">
      <c r="B14" s="18">
        <v>4000000.0</v>
      </c>
      <c r="C14" s="12">
        <f t="shared" si="1"/>
        <v>20000</v>
      </c>
      <c r="D14" s="13">
        <f t="shared" si="2"/>
        <v>0.3086419753</v>
      </c>
    </row>
    <row r="15">
      <c r="B15" s="18">
        <v>8000000.0</v>
      </c>
      <c r="C15" s="12">
        <f t="shared" si="1"/>
        <v>40000</v>
      </c>
      <c r="D15" s="13">
        <f t="shared" si="2"/>
        <v>0.6172839506</v>
      </c>
    </row>
    <row r="16">
      <c r="B16" s="18">
        <v>1.25E7</v>
      </c>
      <c r="C16" s="12">
        <f t="shared" si="1"/>
        <v>62500</v>
      </c>
      <c r="D16" s="13">
        <f t="shared" si="2"/>
        <v>0.9645061728</v>
      </c>
    </row>
    <row r="17">
      <c r="B17" s="18">
        <v>1.6E7</v>
      </c>
      <c r="C17" s="12">
        <f t="shared" si="1"/>
        <v>80000</v>
      </c>
      <c r="D17" s="13">
        <f t="shared" si="2"/>
        <v>1.234567901</v>
      </c>
    </row>
    <row r="18">
      <c r="B18" s="18">
        <v>3.2E7</v>
      </c>
      <c r="C18" s="12">
        <f t="shared" si="1"/>
        <v>160000</v>
      </c>
      <c r="D18" s="13">
        <f t="shared" si="2"/>
        <v>2.469135802</v>
      </c>
    </row>
    <row r="19">
      <c r="B19" s="18">
        <v>6.4E7</v>
      </c>
      <c r="C19" s="12">
        <f t="shared" si="1"/>
        <v>320000</v>
      </c>
      <c r="D19" s="13">
        <f t="shared" si="2"/>
        <v>4.938271605</v>
      </c>
    </row>
    <row r="20">
      <c r="B20" s="18">
        <v>1.28E8</v>
      </c>
      <c r="C20" s="12">
        <f t="shared" si="1"/>
        <v>640000</v>
      </c>
      <c r="D20" s="13">
        <f t="shared" si="2"/>
        <v>9.87654321</v>
      </c>
    </row>
    <row r="21">
      <c r="B21" s="18">
        <v>2.56E8</v>
      </c>
      <c r="C21" s="12">
        <f t="shared" si="1"/>
        <v>1280000</v>
      </c>
      <c r="D21" s="13">
        <f t="shared" si="2"/>
        <v>19.75308642</v>
      </c>
    </row>
    <row r="22">
      <c r="B22" s="18">
        <v>5.12E8</v>
      </c>
      <c r="C22" s="12">
        <f t="shared" si="1"/>
        <v>2560000</v>
      </c>
      <c r="D22" s="13">
        <f t="shared" si="2"/>
        <v>39.50617284</v>
      </c>
    </row>
    <row r="23">
      <c r="B23" s="18">
        <f>B22*2</f>
        <v>1024000000</v>
      </c>
      <c r="C23" s="12">
        <f t="shared" si="1"/>
        <v>5120000</v>
      </c>
      <c r="D23" s="13">
        <f t="shared" si="2"/>
        <v>79.01234568</v>
      </c>
    </row>
    <row r="25">
      <c r="B25" s="255" t="s">
        <v>497</v>
      </c>
    </row>
    <row r="26">
      <c r="B26" s="256" t="s">
        <v>498</v>
      </c>
    </row>
    <row r="27">
      <c r="B27" s="256"/>
      <c r="C27" s="256"/>
      <c r="D27" s="256"/>
    </row>
    <row r="28">
      <c r="B28" s="7" t="s">
        <v>499</v>
      </c>
    </row>
    <row r="29">
      <c r="B29" s="7" t="s">
        <v>500</v>
      </c>
    </row>
    <row r="30">
      <c r="B30" s="256"/>
      <c r="C30" s="256"/>
      <c r="D30" s="256"/>
    </row>
    <row r="31">
      <c r="B31" s="256"/>
      <c r="C31" s="256"/>
      <c r="D31" s="256"/>
    </row>
    <row r="32" ht="18.75" customHeight="1">
      <c r="B32" s="256"/>
      <c r="C32" s="256"/>
      <c r="D32" s="256"/>
    </row>
    <row r="33" ht="20.25" customHeight="1">
      <c r="B33" s="256"/>
      <c r="C33" s="256"/>
      <c r="D33" s="256"/>
    </row>
  </sheetData>
  <mergeCells count="3">
    <mergeCell ref="B26:D26"/>
    <mergeCell ref="B28:D28"/>
    <mergeCell ref="B29:D29"/>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3.13"/>
    <col customWidth="1" min="2" max="2" width="15.13"/>
    <col customWidth="1" min="3" max="3" width="14.25"/>
    <col customWidth="1" min="4" max="4" width="13.88"/>
    <col customWidth="1" min="7" max="7" width="11.63"/>
    <col customWidth="1" min="8" max="8" width="5.0"/>
    <col customWidth="1" min="9" max="9" width="12.5"/>
    <col customWidth="1" min="10" max="10" width="8.38"/>
    <col customWidth="1" min="11" max="11" width="12.5"/>
    <col customWidth="1" min="12" max="12" width="8.75"/>
    <col customWidth="1" min="13" max="13" width="13.75"/>
    <col customWidth="1" min="14" max="14" width="8.75"/>
  </cols>
  <sheetData>
    <row r="1">
      <c r="B1" s="7" t="s">
        <v>83</v>
      </c>
      <c r="C1" s="7" t="s">
        <v>85</v>
      </c>
      <c r="D1" s="7" t="s">
        <v>501</v>
      </c>
      <c r="E1" s="7" t="s">
        <v>502</v>
      </c>
      <c r="F1" s="7" t="s">
        <v>503</v>
      </c>
      <c r="G1" s="7" t="s">
        <v>504</v>
      </c>
      <c r="I1" s="7" t="s">
        <v>505</v>
      </c>
      <c r="J1" s="7" t="s">
        <v>506</v>
      </c>
      <c r="K1" s="7" t="s">
        <v>507</v>
      </c>
      <c r="L1" s="7" t="s">
        <v>508</v>
      </c>
      <c r="M1" s="21" t="s">
        <v>509</v>
      </c>
      <c r="N1" s="21" t="s">
        <v>510</v>
      </c>
      <c r="O1" s="7" t="s">
        <v>511</v>
      </c>
      <c r="P1" s="7" t="s">
        <v>512</v>
      </c>
      <c r="Q1" s="7" t="s">
        <v>513</v>
      </c>
      <c r="R1" s="7" t="s">
        <v>514</v>
      </c>
    </row>
    <row r="2">
      <c r="A2" s="7" t="s">
        <v>515</v>
      </c>
      <c r="B2" s="18">
        <v>2.683E8</v>
      </c>
      <c r="C2" s="18">
        <v>2.677E8</v>
      </c>
      <c r="D2" s="18">
        <v>8.93E7</v>
      </c>
      <c r="E2" s="18">
        <v>1310.0</v>
      </c>
    </row>
    <row r="3">
      <c r="A3" s="7" t="s">
        <v>516</v>
      </c>
      <c r="B3" s="18">
        <v>0.0</v>
      </c>
      <c r="C3" s="18">
        <v>0.0</v>
      </c>
      <c r="D3" s="18">
        <v>0.0</v>
      </c>
      <c r="E3" s="18"/>
    </row>
    <row r="4">
      <c r="A4" s="7" t="s">
        <v>517</v>
      </c>
      <c r="B4" s="18">
        <v>14877.0</v>
      </c>
      <c r="C4" s="18">
        <v>14877.0</v>
      </c>
      <c r="D4" s="18">
        <v>7614.0</v>
      </c>
      <c r="E4" s="12"/>
    </row>
    <row r="5">
      <c r="A5" s="7" t="s">
        <v>518</v>
      </c>
      <c r="B5" s="18">
        <v>837.0</v>
      </c>
      <c r="C5" s="18">
        <v>972.0</v>
      </c>
      <c r="D5" s="18">
        <v>324.0</v>
      </c>
      <c r="E5" s="12"/>
    </row>
    <row r="6">
      <c r="A6" s="7" t="s">
        <v>519</v>
      </c>
      <c r="B6" s="18">
        <v>249.0</v>
      </c>
      <c r="C6" s="18">
        <v>265.0</v>
      </c>
      <c r="D6" s="18">
        <v>79.0</v>
      </c>
      <c r="E6" s="12"/>
    </row>
    <row r="7">
      <c r="A7" s="7" t="s">
        <v>520</v>
      </c>
      <c r="B7" s="18">
        <v>0.0</v>
      </c>
      <c r="C7" s="18">
        <v>0.0</v>
      </c>
      <c r="D7" s="18">
        <v>0.0</v>
      </c>
      <c r="E7" s="12"/>
    </row>
    <row r="8">
      <c r="A8" s="7" t="s">
        <v>521</v>
      </c>
      <c r="B8" s="18">
        <v>0.0</v>
      </c>
      <c r="C8" s="18">
        <v>0.0</v>
      </c>
      <c r="D8" s="18">
        <v>37.0</v>
      </c>
      <c r="E8" s="12"/>
    </row>
    <row r="9">
      <c r="A9" s="7" t="s">
        <v>522</v>
      </c>
      <c r="B9" s="18">
        <v>15.0</v>
      </c>
      <c r="C9" s="18">
        <v>11.0</v>
      </c>
      <c r="D9" s="18">
        <v>2.0</v>
      </c>
      <c r="E9" s="18">
        <v>0.0</v>
      </c>
      <c r="F9" s="18">
        <v>16560.0</v>
      </c>
      <c r="G9" s="18">
        <f t="shared" ref="G9:G12" si="1">R9</f>
        <v>10150</v>
      </c>
      <c r="I9" s="18">
        <v>14760.0</v>
      </c>
      <c r="J9" s="18">
        <v>8850.0</v>
      </c>
      <c r="K9" s="12"/>
      <c r="L9" s="12"/>
      <c r="M9" s="18">
        <v>15840.0</v>
      </c>
      <c r="N9" s="18">
        <v>9500.0</v>
      </c>
      <c r="O9" s="18">
        <v>16560.0</v>
      </c>
      <c r="P9" s="18">
        <v>9930.0</v>
      </c>
      <c r="Q9" s="18">
        <v>19920.0</v>
      </c>
      <c r="R9" s="18">
        <v>10150.0</v>
      </c>
    </row>
    <row r="10">
      <c r="A10" s="7" t="s">
        <v>523</v>
      </c>
      <c r="B10" s="18">
        <v>10450.0</v>
      </c>
      <c r="C10" s="18">
        <v>10512.0</v>
      </c>
      <c r="D10" s="18">
        <v>785.0</v>
      </c>
      <c r="E10" s="18">
        <v>148.0</v>
      </c>
      <c r="F10" s="18">
        <v>165600.0</v>
      </c>
      <c r="G10" s="18">
        <f t="shared" si="1"/>
        <v>101520</v>
      </c>
      <c r="I10" s="18">
        <v>147600.0</v>
      </c>
      <c r="J10" s="18">
        <v>88560.0</v>
      </c>
      <c r="K10" s="12"/>
      <c r="L10" s="12"/>
      <c r="M10" s="18">
        <v>158400.0</v>
      </c>
      <c r="N10" s="18">
        <v>95040.0</v>
      </c>
      <c r="O10" s="18">
        <v>165600.0</v>
      </c>
      <c r="P10" s="18">
        <v>99360.0</v>
      </c>
      <c r="Q10" s="18">
        <v>169200.0</v>
      </c>
      <c r="R10" s="18">
        <v>101520.0</v>
      </c>
    </row>
    <row r="11">
      <c r="A11" s="7" t="s">
        <v>524</v>
      </c>
      <c r="B11" s="18">
        <v>584.0</v>
      </c>
      <c r="C11" s="18">
        <v>517.0</v>
      </c>
      <c r="D11" s="18">
        <v>22.0</v>
      </c>
      <c r="E11" s="18">
        <v>206.0</v>
      </c>
      <c r="F11" s="18">
        <v>1320000.0</v>
      </c>
      <c r="G11" s="18">
        <f t="shared" si="1"/>
        <v>812160</v>
      </c>
      <c r="I11" s="18">
        <v>1180000.0</v>
      </c>
      <c r="J11" s="18">
        <v>708480.0</v>
      </c>
      <c r="K11" s="12"/>
      <c r="L11" s="12"/>
      <c r="M11" s="18">
        <v>1260000.0</v>
      </c>
      <c r="N11" s="18">
        <v>760320.0</v>
      </c>
      <c r="O11" s="18">
        <v>1320000.0</v>
      </c>
      <c r="P11" s="18">
        <v>794880.0</v>
      </c>
      <c r="Q11" s="18">
        <v>1350000.0</v>
      </c>
      <c r="R11" s="18">
        <v>812160.0</v>
      </c>
    </row>
    <row r="12">
      <c r="A12" s="7" t="s">
        <v>525</v>
      </c>
      <c r="B12" s="18">
        <v>106.0</v>
      </c>
      <c r="C12" s="18">
        <v>103.0</v>
      </c>
      <c r="D12" s="18">
        <v>0.0</v>
      </c>
      <c r="E12" s="18">
        <v>52.0</v>
      </c>
      <c r="F12" s="18">
        <v>3970000.0</v>
      </c>
      <c r="G12" s="18">
        <f t="shared" si="1"/>
        <v>2430000</v>
      </c>
      <c r="I12" s="18">
        <v>3540000.0</v>
      </c>
      <c r="J12" s="18">
        <v>2120000.0</v>
      </c>
      <c r="K12" s="12"/>
      <c r="L12" s="12"/>
      <c r="M12" s="18">
        <v>3800000.0</v>
      </c>
      <c r="N12" s="18">
        <v>2280000.0</v>
      </c>
      <c r="O12" s="18">
        <v>3970000.0</v>
      </c>
      <c r="P12" s="18">
        <v>2380000.0</v>
      </c>
      <c r="Q12" s="18">
        <v>4060000.0</v>
      </c>
      <c r="R12" s="18">
        <v>2430000.0</v>
      </c>
    </row>
    <row r="13">
      <c r="A13" s="7" t="s">
        <v>526</v>
      </c>
      <c r="B13" s="12">
        <f t="shared" ref="B13:C13" si="2">(B9*$Q$9)+(B10*$Q$10)+(B11*$Q$11)+(B12*$Q$12)+(B4*1000)+(B5*10000)+(B6*50000)+B2</f>
        <v>3291195800</v>
      </c>
      <c r="C13" s="12">
        <f t="shared" si="2"/>
        <v>3200526520</v>
      </c>
      <c r="D13" s="12">
        <f>(D9*$R$9)+(D10*$R$10)+(D11*$R$11)+(D12*$R$12)+(D3*60)+(D4*600)+(D5*6000)+(D6*30000)+(D7*90000)+(D8*300000)+D2</f>
        <v>206863420</v>
      </c>
      <c r="E13" s="12">
        <f>(E9*$F$9)+(E10*$F$10)+(E11*$F$11)+(E12*$F$12)+(E4*1000)+(E5*10000)+(E6*50000)+(E2*10000)</f>
        <v>515968800</v>
      </c>
    </row>
    <row r="14">
      <c r="E14" s="12">
        <f>(E9*$G$9)+(E10*$G$10)+(E11*$G$11)+(E12*$G$12)+(E4*1000)+(E5*10000)+(E6*50000)+(E2*10000)</f>
        <v>321789920</v>
      </c>
    </row>
    <row r="15">
      <c r="A15" s="257" t="s">
        <v>527</v>
      </c>
      <c r="B15" s="258">
        <v>0.0</v>
      </c>
      <c r="C15" s="258">
        <v>0.0</v>
      </c>
      <c r="D15" s="259">
        <v>4.0E8</v>
      </c>
    </row>
    <row r="16">
      <c r="A16" s="260"/>
      <c r="B16" s="261">
        <v>0.0</v>
      </c>
      <c r="C16" s="261">
        <v>0.0</v>
      </c>
      <c r="D16" s="262">
        <v>0.0</v>
      </c>
    </row>
    <row r="17">
      <c r="A17" s="263"/>
      <c r="B17" s="264">
        <v>0.0</v>
      </c>
      <c r="C17" s="264">
        <v>0.0</v>
      </c>
      <c r="D17" s="265">
        <v>0.0</v>
      </c>
    </row>
    <row r="18">
      <c r="A18" s="176" t="s">
        <v>528</v>
      </c>
      <c r="B18" s="266">
        <f t="shared" ref="B18:C18" si="3">B13-SUM(B15:B17)</f>
        <v>3291195800</v>
      </c>
      <c r="C18" s="266">
        <f t="shared" si="3"/>
        <v>3200526520</v>
      </c>
      <c r="D18" s="267">
        <f>D13-SUM(D15:D17)+E14</f>
        <v>128653340</v>
      </c>
    </row>
    <row r="19">
      <c r="P19" s="7" t="s">
        <v>529</v>
      </c>
      <c r="Q19" s="7" t="s">
        <v>530</v>
      </c>
      <c r="R19" s="7" t="s">
        <v>531</v>
      </c>
      <c r="S19" s="7" t="s">
        <v>532</v>
      </c>
    </row>
    <row r="20">
      <c r="O20" s="7">
        <v>1.0</v>
      </c>
      <c r="Q20" s="7">
        <v>92.3</v>
      </c>
      <c r="R20" s="7">
        <v>92.3</v>
      </c>
      <c r="S20" s="7">
        <v>92.3</v>
      </c>
    </row>
    <row r="21">
      <c r="B21" s="7">
        <v>4.0E8</v>
      </c>
      <c r="C21" s="7" t="s">
        <v>533</v>
      </c>
      <c r="O21" s="7">
        <v>2.0</v>
      </c>
      <c r="Q21" s="7">
        <v>157.0</v>
      </c>
      <c r="R21" s="7">
        <v>157.0</v>
      </c>
      <c r="S21" s="7">
        <v>157.0</v>
      </c>
    </row>
    <row r="22">
      <c r="B22" s="15">
        <f>IF(B21/Q12&gt;0, B21/Q12, 0)</f>
        <v>98.52216749</v>
      </c>
      <c r="C22" s="7" t="s">
        <v>525</v>
      </c>
      <c r="O22" s="7">
        <v>3.0</v>
      </c>
      <c r="Q22" s="7">
        <v>157.0</v>
      </c>
      <c r="R22" s="7">
        <v>157.0</v>
      </c>
      <c r="S22" s="7">
        <v>157.0</v>
      </c>
    </row>
    <row r="23">
      <c r="B23" s="15">
        <f>B22/9</f>
        <v>10.9469075</v>
      </c>
      <c r="C23" s="7" t="s">
        <v>534</v>
      </c>
      <c r="D23" s="19">
        <f>5*ROUNDUP(B23/1,0)</f>
        <v>55</v>
      </c>
      <c r="O23" s="7">
        <v>4.0</v>
      </c>
      <c r="P23" s="7">
        <v>157.0</v>
      </c>
      <c r="Q23" s="7">
        <v>219.0</v>
      </c>
      <c r="R23" s="7">
        <v>219.0</v>
      </c>
      <c r="S23" s="7">
        <v>219.0</v>
      </c>
    </row>
    <row r="24">
      <c r="B24" s="15">
        <f>B22/40</f>
        <v>2.463054187</v>
      </c>
      <c r="C24" s="7" t="s">
        <v>535</v>
      </c>
      <c r="D24" s="19">
        <f>100*ROUNDUP(B24/1,0)</f>
        <v>300</v>
      </c>
      <c r="O24" s="7">
        <v>5.0</v>
      </c>
      <c r="P24" s="7">
        <v>157.0</v>
      </c>
      <c r="Q24" s="7">
        <v>219.0</v>
      </c>
      <c r="R24" s="7">
        <v>219.0</v>
      </c>
      <c r="S24" s="7">
        <v>219.0</v>
      </c>
    </row>
    <row r="25">
      <c r="A25" s="19"/>
      <c r="B25" s="15">
        <f>B22/24</f>
        <v>4.105090312</v>
      </c>
      <c r="C25" s="7" t="s">
        <v>536</v>
      </c>
      <c r="D25" s="19">
        <f>20*ROUNDUP(B25/1,0)</f>
        <v>100</v>
      </c>
      <c r="O25" s="7">
        <v>6.0</v>
      </c>
      <c r="P25" s="7">
        <v>219.0</v>
      </c>
      <c r="Q25" s="7">
        <v>285.0</v>
      </c>
      <c r="R25" s="7">
        <v>285.0</v>
      </c>
      <c r="S25" s="7">
        <v>285.0</v>
      </c>
    </row>
    <row r="26">
      <c r="B26" s="15">
        <f>B22/8</f>
        <v>12.31527094</v>
      </c>
      <c r="C26" s="7" t="s">
        <v>537</v>
      </c>
      <c r="D26" s="19">
        <f>5*ROUNDUP(B26/1,0)</f>
        <v>65</v>
      </c>
      <c r="O26" s="7">
        <v>7.0</v>
      </c>
      <c r="P26" s="7">
        <v>219.0</v>
      </c>
      <c r="Q26" s="7">
        <v>285.0</v>
      </c>
      <c r="R26" s="7">
        <v>285.0</v>
      </c>
      <c r="S26" s="7">
        <v>285.0</v>
      </c>
    </row>
    <row r="27">
      <c r="O27" s="7">
        <v>8.0</v>
      </c>
      <c r="P27" s="7">
        <v>285.0</v>
      </c>
      <c r="Q27" s="7">
        <v>400.0</v>
      </c>
      <c r="R27" s="7">
        <v>400.0</v>
      </c>
      <c r="S27" s="7">
        <v>400.0</v>
      </c>
    </row>
    <row r="28">
      <c r="B28" s="268" t="s">
        <v>538</v>
      </c>
      <c r="C28" s="269" t="s">
        <v>74</v>
      </c>
      <c r="D28" s="268" t="s">
        <v>539</v>
      </c>
      <c r="E28" s="269" t="s">
        <v>74</v>
      </c>
      <c r="F28" s="268" t="s">
        <v>540</v>
      </c>
      <c r="G28" s="269" t="s">
        <v>74</v>
      </c>
      <c r="H28" s="7" t="s">
        <v>74</v>
      </c>
      <c r="I28" s="7" t="s">
        <v>541</v>
      </c>
      <c r="J28" s="7" t="s">
        <v>542</v>
      </c>
      <c r="L28" s="7" t="s">
        <v>543</v>
      </c>
      <c r="M28" s="7" t="s">
        <v>544</v>
      </c>
      <c r="N28" s="7" t="s">
        <v>542</v>
      </c>
      <c r="O28" s="7">
        <v>9.0</v>
      </c>
      <c r="P28" s="7">
        <v>285.0</v>
      </c>
      <c r="Q28" s="7">
        <v>400.0</v>
      </c>
      <c r="R28" s="7">
        <v>400.0</v>
      </c>
      <c r="S28" s="7">
        <v>400.0</v>
      </c>
    </row>
    <row r="29">
      <c r="B29" s="270">
        <f>LOOKUP($C29,$H$29:$H$42,$L$29:$L$42)*(1+ 0.24 + 0.24 + 0.24 + 0.24 + $B$37)</f>
        <v>62640</v>
      </c>
      <c r="C29" s="80">
        <v>30.0</v>
      </c>
      <c r="D29" s="270">
        <f>LOOKUP($E29,$H$29:$H$42,$I$29:$I$42)*(1+ 0.08 + 0.08 + 0.08 + 0 + $B$38)</f>
        <v>59248.8</v>
      </c>
      <c r="E29" s="80">
        <v>25.0</v>
      </c>
      <c r="F29" s="270">
        <f>LOOKUP(G29,$H$33:$H$43,$I$33:$I$43)*(1+ 0.16 + 0.16 + 0.16 + 0.08 + $B$39)</f>
        <v>70257.6</v>
      </c>
      <c r="G29" s="80">
        <v>26.0</v>
      </c>
      <c r="H29" s="7">
        <v>17.0</v>
      </c>
      <c r="I29" s="12">
        <v>19440.0</v>
      </c>
      <c r="J29" s="190"/>
      <c r="L29" s="12">
        <v>12240.0</v>
      </c>
      <c r="O29" s="7">
        <v>10.0</v>
      </c>
      <c r="P29" s="7">
        <v>400.0</v>
      </c>
      <c r="Q29" s="7">
        <v>560.0</v>
      </c>
      <c r="R29" s="7">
        <v>560.0</v>
      </c>
      <c r="S29" s="7">
        <v>560.0</v>
      </c>
    </row>
    <row r="30">
      <c r="B30" s="270">
        <f>LOOKUP($C30,$H$29:$H$42,$L$29:$L$42)*(1+ 0.5 + 0.45 + 0.44 + 0.42 + $B$37)</f>
        <v>81000</v>
      </c>
      <c r="C30" s="80">
        <v>30.0</v>
      </c>
      <c r="D30" s="270">
        <f>LOOKUP($E30,$H$29:$H$42,$I$29:$I$42)*(1+ 0.16 + 0.16 + 0.16 + 0.08 + $B$38)</f>
        <v>68234.4</v>
      </c>
      <c r="E30" s="80">
        <v>25.0</v>
      </c>
      <c r="F30" s="270">
        <f>LOOKUP(G30,$H$33:$H$43,$I$33:$I$43)*(1+ 0.24 + 0.24 + 0.24 + 0.16 + $B$39)</f>
        <v>79704</v>
      </c>
      <c r="G30" s="80">
        <v>26.0</v>
      </c>
      <c r="H30" s="7">
        <v>18.0</v>
      </c>
      <c r="I30" s="12">
        <v>20160.0</v>
      </c>
      <c r="J30" s="190">
        <f t="shared" ref="J30:J42" si="4">I30/I29</f>
        <v>1.037037037</v>
      </c>
      <c r="K30" s="12">
        <f t="shared" ref="K30:K42" si="5">I30-I29</f>
        <v>720</v>
      </c>
      <c r="L30" s="18">
        <v>12960.0</v>
      </c>
      <c r="M30" s="190">
        <f t="shared" ref="M30:M42" si="6">(L30/L29)-1</f>
        <v>0.05882352941</v>
      </c>
      <c r="N30" s="12">
        <f t="shared" ref="N30:N42" si="7">L30-L29</f>
        <v>720</v>
      </c>
    </row>
    <row r="31">
      <c r="B31" s="270">
        <f>LOOKUP($C31,$H$29:$H$42,$L$29:$L$42)*(1+ 0.5 + 0.5 + 0.5 + 0.5 + $B$37)</f>
        <v>85104</v>
      </c>
      <c r="C31" s="80">
        <v>30.0</v>
      </c>
      <c r="D31" s="270">
        <f>LOOKUP($E31,$H$29:$H$42,$I$29:$I$42)*(1+ 0.24 + 0.24 + 0.24 + 0.16 + $B$38)</f>
        <v>77220</v>
      </c>
      <c r="E31" s="80">
        <v>25.0</v>
      </c>
      <c r="F31" s="270">
        <f>LOOKUP(G31,$H$33:$H$43,$I$33:$I$43)*(1+ 0.43 + 0.42 + 0.33 + 0.24 + $B$39)</f>
        <v>95644.8</v>
      </c>
      <c r="G31" s="80">
        <v>26.0</v>
      </c>
      <c r="H31" s="7">
        <v>19.0</v>
      </c>
      <c r="I31" s="12">
        <v>21600.0</v>
      </c>
      <c r="J31" s="190">
        <f t="shared" si="4"/>
        <v>1.071428571</v>
      </c>
      <c r="K31" s="12">
        <f t="shared" si="5"/>
        <v>1440</v>
      </c>
      <c r="L31" s="12">
        <v>13680.0</v>
      </c>
      <c r="M31" s="190">
        <f t="shared" si="6"/>
        <v>0.05555555556</v>
      </c>
      <c r="N31" s="12">
        <f t="shared" si="7"/>
        <v>720</v>
      </c>
      <c r="O31" s="7" t="s">
        <v>74</v>
      </c>
      <c r="P31" s="7">
        <v>8.0</v>
      </c>
      <c r="Q31" s="7">
        <v>5.0</v>
      </c>
      <c r="R31" s="7">
        <v>3.0</v>
      </c>
      <c r="S31" s="7">
        <v>2.0</v>
      </c>
    </row>
    <row r="32">
      <c r="B32" s="270">
        <f>LOOKUP($C32,$H$29:$H$42,$L$29:$L$42)*(1+ 0.58 + 0.58 + 0.54 + 0.54 + $B$37)</f>
        <v>90288</v>
      </c>
      <c r="C32" s="80">
        <v>30.0</v>
      </c>
      <c r="D32" s="270">
        <f>LOOKUP($E32,$H$29:$H$42,$I$29:$I$42)*(1+ 0.5 + 0.34 + 0.36 + 0.24 + $B$38)</f>
        <v>92944.8</v>
      </c>
      <c r="E32" s="80">
        <v>25.0</v>
      </c>
      <c r="F32" s="270">
        <f>LOOKUP(G32,$H$33:$H$43,$I$33:$I$43)*(1+ 0.5 + 0.5 + 0.5 + 0.5 + $B$39)</f>
        <v>118267.2</v>
      </c>
      <c r="G32" s="80">
        <v>27.0</v>
      </c>
      <c r="H32" s="7">
        <v>20.0</v>
      </c>
      <c r="I32" s="12">
        <v>23040.0</v>
      </c>
      <c r="J32" s="190">
        <f t="shared" si="4"/>
        <v>1.066666667</v>
      </c>
      <c r="K32" s="12">
        <f t="shared" si="5"/>
        <v>1440</v>
      </c>
      <c r="L32" s="12">
        <v>14400.0</v>
      </c>
      <c r="M32" s="190">
        <f t="shared" si="6"/>
        <v>0.05263157895</v>
      </c>
      <c r="N32" s="12">
        <f t="shared" si="7"/>
        <v>720</v>
      </c>
      <c r="O32" s="7" t="s">
        <v>545</v>
      </c>
      <c r="P32" s="7" t="str">
        <f t="array" ref="P32">SUM(OFFSET(INDIRECT(ADDRESS(MATCH(O$31,$O$1:$O$29),14)),1,0):P$30)</f>
        <v>#N/A</v>
      </c>
      <c r="Q32" s="7" t="str">
        <f t="array" ref="Q32">SUM(OFFSET(INDIRECT(ADDRESS(MATCH(Q$31,$M$1:$M$27),15)),1,0):Q$30)</f>
        <v>#N/A</v>
      </c>
      <c r="R32" s="7" t="str">
        <f t="array" ref="R32">SUM(OFFSET(INDIRECT(ADDRESS(MATCH(R$31,$M$1:$M$27),16)),1,0):R$30)</f>
        <v>#N/A</v>
      </c>
      <c r="S32" s="7" t="str">
        <f t="array" ref="S32">SUM(OFFSET(INDIRECT(ADDRESS(MATCH(S$31,$M$1:$M$27),17)),1,0):S$30)</f>
        <v>#N/A</v>
      </c>
    </row>
    <row r="33">
      <c r="B33" s="271">
        <f>LOOKUP($C33,$H$29:$H$42,$L$29:$L$42)*(1+ 0.54 + 0.5 + 0.5 + 0.53 + $B$37)</f>
        <v>86616</v>
      </c>
      <c r="C33" s="109">
        <v>30.0</v>
      </c>
      <c r="D33" s="271">
        <f>LOOKUP($E33,$H$29:$H$42,$I$29:$I$42)*(1+ 0.5 + 0.5 + 0.5 + 0.5 + $B$38)</f>
        <v>108669.6</v>
      </c>
      <c r="E33" s="109">
        <v>25.0</v>
      </c>
      <c r="F33" s="271">
        <f>LOOKUP(G33,$H$33:$H$43,$I$33:$I$43)*(1+ 0.58 + 0.5 + 0.5 + 0.5 + $B$39)</f>
        <v>120744</v>
      </c>
      <c r="G33" s="109">
        <v>27.0</v>
      </c>
      <c r="H33" s="7">
        <v>21.0</v>
      </c>
      <c r="I33" s="12">
        <v>23760.0</v>
      </c>
      <c r="J33" s="190">
        <f t="shared" si="4"/>
        <v>1.03125</v>
      </c>
      <c r="K33" s="12">
        <f t="shared" si="5"/>
        <v>720</v>
      </c>
      <c r="L33" s="18">
        <v>15120.0</v>
      </c>
      <c r="M33" s="190">
        <f t="shared" si="6"/>
        <v>0.05</v>
      </c>
      <c r="N33" s="12">
        <f t="shared" si="7"/>
        <v>720</v>
      </c>
      <c r="O33" s="7" t="s">
        <v>546</v>
      </c>
      <c r="P33" s="14" t="str">
        <f>SUM(P32:S32)/1000+0.53</f>
        <v>#N/A</v>
      </c>
    </row>
    <row r="34">
      <c r="A34" s="7" t="s">
        <v>490</v>
      </c>
      <c r="B34" s="272">
        <f>SUM(B29:B33)</f>
        <v>405648</v>
      </c>
      <c r="C34" s="273"/>
      <c r="D34" s="272">
        <f>SUM(D29:D33)</f>
        <v>406317.6</v>
      </c>
      <c r="E34" s="273"/>
      <c r="F34" s="272">
        <f>SUM(F29:F33)</f>
        <v>484617.6</v>
      </c>
      <c r="G34" s="273"/>
      <c r="H34" s="7">
        <v>22.0</v>
      </c>
      <c r="I34" s="12">
        <v>25200.0</v>
      </c>
      <c r="J34" s="190">
        <f t="shared" si="4"/>
        <v>1.060606061</v>
      </c>
      <c r="K34" s="12">
        <f t="shared" si="5"/>
        <v>1440</v>
      </c>
      <c r="L34" s="18">
        <v>15840.0</v>
      </c>
      <c r="M34" s="190">
        <f t="shared" si="6"/>
        <v>0.04761904762</v>
      </c>
      <c r="N34" s="12">
        <f t="shared" si="7"/>
        <v>720</v>
      </c>
      <c r="O34" s="7" t="s">
        <v>547</v>
      </c>
      <c r="P34" s="140" t="str">
        <f>P33-(D13/1000000000)</f>
        <v>#N/A</v>
      </c>
    </row>
    <row r="35">
      <c r="A35" s="7" t="s">
        <v>548</v>
      </c>
      <c r="B35" s="274">
        <f>B34*24</f>
        <v>9735552</v>
      </c>
      <c r="C35" s="275"/>
      <c r="D35" s="274">
        <f>D34*24</f>
        <v>9751622.4</v>
      </c>
      <c r="E35" s="275"/>
      <c r="F35" s="274">
        <f>F34*24</f>
        <v>11630822.4</v>
      </c>
      <c r="G35" s="275"/>
      <c r="H35" s="7">
        <v>23.0</v>
      </c>
      <c r="I35" s="12">
        <v>25920.0</v>
      </c>
      <c r="J35" s="190">
        <f t="shared" si="4"/>
        <v>1.028571429</v>
      </c>
      <c r="K35" s="12">
        <f t="shared" si="5"/>
        <v>720</v>
      </c>
      <c r="L35" s="18">
        <v>16560.0</v>
      </c>
      <c r="M35" s="190">
        <f t="shared" si="6"/>
        <v>0.04545454545</v>
      </c>
      <c r="N35" s="12">
        <f t="shared" si="7"/>
        <v>720</v>
      </c>
    </row>
    <row r="36">
      <c r="H36" s="7">
        <v>24.0</v>
      </c>
      <c r="I36" s="12">
        <v>27360.0</v>
      </c>
      <c r="J36" s="190">
        <f t="shared" si="4"/>
        <v>1.055555556</v>
      </c>
      <c r="K36" s="12">
        <f t="shared" si="5"/>
        <v>1440</v>
      </c>
      <c r="L36" s="18">
        <v>17280.0</v>
      </c>
      <c r="M36" s="190">
        <f t="shared" si="6"/>
        <v>0.04347826087</v>
      </c>
      <c r="N36" s="12">
        <f t="shared" si="7"/>
        <v>720</v>
      </c>
    </row>
    <row r="37">
      <c r="A37" s="7" t="s">
        <v>549</v>
      </c>
      <c r="B37" s="7">
        <v>0.94</v>
      </c>
      <c r="H37" s="7">
        <v>25.0</v>
      </c>
      <c r="I37" s="18">
        <v>28080.0</v>
      </c>
      <c r="J37" s="190">
        <f t="shared" si="4"/>
        <v>1.026315789</v>
      </c>
      <c r="K37" s="12">
        <f t="shared" si="5"/>
        <v>720</v>
      </c>
      <c r="L37" s="18">
        <v>18000.0</v>
      </c>
      <c r="M37" s="190">
        <f t="shared" si="6"/>
        <v>0.04166666667</v>
      </c>
      <c r="N37" s="12">
        <f t="shared" si="7"/>
        <v>720</v>
      </c>
    </row>
    <row r="38">
      <c r="A38" s="7" t="s">
        <v>550</v>
      </c>
      <c r="B38" s="7">
        <v>0.87</v>
      </c>
      <c r="H38" s="7">
        <v>26.0</v>
      </c>
      <c r="I38" s="18">
        <v>29520.0</v>
      </c>
      <c r="J38" s="190">
        <f t="shared" si="4"/>
        <v>1.051282051</v>
      </c>
      <c r="K38" s="12">
        <f t="shared" si="5"/>
        <v>1440</v>
      </c>
      <c r="L38" s="18">
        <v>18720.0</v>
      </c>
      <c r="M38" s="190">
        <f t="shared" si="6"/>
        <v>0.04</v>
      </c>
      <c r="N38" s="12">
        <f t="shared" si="7"/>
        <v>720</v>
      </c>
    </row>
    <row r="39">
      <c r="A39" s="7" t="s">
        <v>551</v>
      </c>
      <c r="B39" s="7">
        <v>0.82</v>
      </c>
      <c r="H39" s="7">
        <v>27.0</v>
      </c>
      <c r="I39" s="18">
        <v>30960.0</v>
      </c>
      <c r="J39" s="190">
        <f t="shared" si="4"/>
        <v>1.048780488</v>
      </c>
      <c r="K39" s="12">
        <f t="shared" si="5"/>
        <v>1440</v>
      </c>
      <c r="L39" s="18">
        <v>19440.0</v>
      </c>
      <c r="M39" s="190">
        <f t="shared" si="6"/>
        <v>0.03846153846</v>
      </c>
      <c r="N39" s="12">
        <f t="shared" si="7"/>
        <v>720</v>
      </c>
    </row>
    <row r="40">
      <c r="H40" s="7">
        <v>28.0</v>
      </c>
      <c r="I40" s="18">
        <v>31680.0</v>
      </c>
      <c r="J40" s="190">
        <f t="shared" si="4"/>
        <v>1.023255814</v>
      </c>
      <c r="K40" s="12">
        <f t="shared" si="5"/>
        <v>720</v>
      </c>
      <c r="L40" s="12">
        <f>L39+720</f>
        <v>20160</v>
      </c>
      <c r="M40" s="190">
        <f t="shared" si="6"/>
        <v>0.03703703704</v>
      </c>
      <c r="N40" s="12">
        <f t="shared" si="7"/>
        <v>720</v>
      </c>
    </row>
    <row r="41">
      <c r="H41" s="7">
        <v>29.0</v>
      </c>
      <c r="I41" s="18">
        <v>33120.0</v>
      </c>
      <c r="J41" s="190">
        <f t="shared" si="4"/>
        <v>1.045454545</v>
      </c>
      <c r="K41" s="12">
        <f t="shared" si="5"/>
        <v>1440</v>
      </c>
      <c r="L41" s="18">
        <v>20880.0</v>
      </c>
      <c r="M41" s="190">
        <f t="shared" si="6"/>
        <v>0.03571428571</v>
      </c>
      <c r="N41" s="12">
        <f t="shared" si="7"/>
        <v>720</v>
      </c>
    </row>
    <row r="42">
      <c r="H42" s="7">
        <v>30.0</v>
      </c>
      <c r="I42" s="7">
        <v>33840.0</v>
      </c>
      <c r="J42" s="190">
        <f t="shared" si="4"/>
        <v>1.02173913</v>
      </c>
      <c r="K42" s="12">
        <f t="shared" si="5"/>
        <v>720</v>
      </c>
      <c r="L42" s="18">
        <v>21600.0</v>
      </c>
      <c r="M42" s="190">
        <f t="shared" si="6"/>
        <v>0.03448275862</v>
      </c>
      <c r="N42" s="12">
        <f t="shared" si="7"/>
        <v>720</v>
      </c>
    </row>
  </sheetData>
  <conditionalFormatting sqref="B18:D18">
    <cfRule type="cellIs" dxfId="2" priority="1" operator="lessThan">
      <formula>1</formula>
    </cfRule>
  </conditionalFormatting>
  <conditionalFormatting sqref="B18:D18">
    <cfRule type="cellIs" dxfId="1" priority="2" operator="greaterThanOrEqual">
      <formula>1</formula>
    </cfRule>
  </conditionalFormatting>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5.13"/>
  </cols>
  <sheetData>
    <row r="1">
      <c r="B1" s="7" t="s">
        <v>552</v>
      </c>
    </row>
    <row r="2">
      <c r="A2" s="7" t="s">
        <v>553</v>
      </c>
      <c r="B2" s="7">
        <v>6.0</v>
      </c>
    </row>
    <row r="3">
      <c r="A3" s="7" t="s">
        <v>554</v>
      </c>
      <c r="B3" s="7">
        <v>0.05</v>
      </c>
    </row>
    <row r="4">
      <c r="A4" s="7" t="s">
        <v>555</v>
      </c>
      <c r="B4" s="7">
        <v>60.0</v>
      </c>
    </row>
    <row r="5">
      <c r="A5" s="7" t="s">
        <v>556</v>
      </c>
    </row>
    <row r="6">
      <c r="A6" s="7" t="s">
        <v>557</v>
      </c>
      <c r="B6" s="7">
        <v>27.0</v>
      </c>
    </row>
    <row r="7">
      <c r="A7" s="7" t="s">
        <v>558</v>
      </c>
      <c r="B7" s="191">
        <v>0.005</v>
      </c>
    </row>
    <row r="8">
      <c r="A8" s="7" t="s">
        <v>559</v>
      </c>
      <c r="B8" s="7">
        <v>946513.0</v>
      </c>
    </row>
    <row r="9">
      <c r="A9" s="7" t="s">
        <v>560</v>
      </c>
      <c r="B9" s="7">
        <v>6444.0</v>
      </c>
    </row>
    <row r="10">
      <c r="A10" s="7" t="s">
        <v>561</v>
      </c>
      <c r="B10" s="7">
        <v>29442.0</v>
      </c>
    </row>
    <row r="12">
      <c r="A12" s="255" t="s">
        <v>562</v>
      </c>
    </row>
    <row r="13">
      <c r="A13" s="7" t="s">
        <v>563</v>
      </c>
      <c r="B13" s="15">
        <f>B10/B6</f>
        <v>1090.444444</v>
      </c>
    </row>
    <row r="14">
      <c r="A14" s="7" t="s">
        <v>564</v>
      </c>
      <c r="B14" s="13">
        <f>B13/60</f>
        <v>18.17407407</v>
      </c>
    </row>
    <row r="15">
      <c r="A15" s="7" t="s">
        <v>565</v>
      </c>
      <c r="B15" s="192">
        <f>B13/B8</f>
        <v>0.001152064942</v>
      </c>
    </row>
    <row r="16">
      <c r="A16" s="7" t="s">
        <v>566</v>
      </c>
      <c r="B16" s="15">
        <f>B8*B7</f>
        <v>4732.565</v>
      </c>
    </row>
    <row r="17">
      <c r="A17" s="7" t="s">
        <v>567</v>
      </c>
      <c r="B17" s="13">
        <f>B16/60</f>
        <v>78.87608333</v>
      </c>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9" max="9" width="4.75"/>
    <col customWidth="1" min="10" max="10" width="5.5"/>
    <col customWidth="1" min="11" max="11" width="6.88"/>
    <col customWidth="1" min="12" max="12" width="7.5"/>
    <col customWidth="1" min="13" max="13" width="5.0"/>
  </cols>
  <sheetData>
    <row r="1">
      <c r="A1" s="7" t="s">
        <v>74</v>
      </c>
      <c r="B1" s="7" t="s">
        <v>85</v>
      </c>
      <c r="C1" s="7" t="s">
        <v>83</v>
      </c>
      <c r="D1" s="7" t="s">
        <v>87</v>
      </c>
      <c r="E1" s="7" t="s">
        <v>568</v>
      </c>
      <c r="F1" s="7" t="s">
        <v>174</v>
      </c>
      <c r="G1" s="7" t="s">
        <v>321</v>
      </c>
      <c r="H1" s="7" t="s">
        <v>322</v>
      </c>
      <c r="I1" s="7" t="s">
        <v>569</v>
      </c>
      <c r="J1" s="7" t="s">
        <v>31</v>
      </c>
      <c r="K1" s="7" t="s">
        <v>570</v>
      </c>
      <c r="L1" s="7" t="s">
        <v>571</v>
      </c>
      <c r="M1" s="7" t="s">
        <v>572</v>
      </c>
      <c r="N1" s="7" t="s">
        <v>573</v>
      </c>
      <c r="O1" s="7" t="s">
        <v>574</v>
      </c>
      <c r="P1" s="7" t="s">
        <v>575</v>
      </c>
      <c r="Q1" s="7" t="s">
        <v>576</v>
      </c>
      <c r="R1" s="7" t="s">
        <v>577</v>
      </c>
      <c r="S1" s="7" t="s">
        <v>578</v>
      </c>
    </row>
    <row r="2">
      <c r="A2" s="7">
        <v>1.0</v>
      </c>
      <c r="E2" s="7">
        <f t="shared" ref="E2:E30" si="1">E3-5</f>
        <v>5</v>
      </c>
      <c r="N2" s="14">
        <f t="shared" ref="N2:N30" si="2">sum(B2:B$31)</f>
        <v>4436100000</v>
      </c>
      <c r="O2" s="14">
        <f t="shared" ref="O2:O31" si="3">sum($D2:$D$31)</f>
        <v>1447800000</v>
      </c>
      <c r="P2" s="14">
        <f t="shared" ref="P2:P28" si="4">sum($B2:$B$28)</f>
        <v>1546600000</v>
      </c>
      <c r="Q2" s="14">
        <f t="shared" ref="Q2:Q28" si="5">sum($D2:$D$28)</f>
        <v>495600000</v>
      </c>
      <c r="R2" s="14">
        <f t="shared" ref="R2:R25" si="6">sum($B2:$B$25)</f>
        <v>413000000</v>
      </c>
      <c r="S2" s="14">
        <f t="shared" ref="S2:S25" si="7">sum($D2:$D$25)</f>
        <v>130700000</v>
      </c>
    </row>
    <row r="3">
      <c r="A3" s="14">
        <f t="shared" ref="A3:A32" si="8">A2+1</f>
        <v>2</v>
      </c>
      <c r="E3" s="7">
        <f t="shared" si="1"/>
        <v>10</v>
      </c>
      <c r="N3" s="14">
        <f t="shared" si="2"/>
        <v>4436100000</v>
      </c>
      <c r="O3" s="14">
        <f t="shared" si="3"/>
        <v>1447800000</v>
      </c>
      <c r="P3" s="14">
        <f t="shared" si="4"/>
        <v>1546600000</v>
      </c>
      <c r="Q3" s="14">
        <f t="shared" si="5"/>
        <v>495600000</v>
      </c>
      <c r="R3" s="14">
        <f t="shared" si="6"/>
        <v>413000000</v>
      </c>
      <c r="S3" s="14">
        <f t="shared" si="7"/>
        <v>130700000</v>
      </c>
    </row>
    <row r="4">
      <c r="A4" s="14">
        <f t="shared" si="8"/>
        <v>3</v>
      </c>
      <c r="E4" s="7">
        <f t="shared" si="1"/>
        <v>15</v>
      </c>
      <c r="N4" s="14">
        <f t="shared" si="2"/>
        <v>4436100000</v>
      </c>
      <c r="O4" s="14">
        <f t="shared" si="3"/>
        <v>1447800000</v>
      </c>
      <c r="P4" s="14">
        <f t="shared" si="4"/>
        <v>1546600000</v>
      </c>
      <c r="Q4" s="14">
        <f t="shared" si="5"/>
        <v>495600000</v>
      </c>
      <c r="R4" s="14">
        <f t="shared" si="6"/>
        <v>413000000</v>
      </c>
      <c r="S4" s="14">
        <f t="shared" si="7"/>
        <v>130700000</v>
      </c>
    </row>
    <row r="5">
      <c r="A5" s="14">
        <f t="shared" si="8"/>
        <v>4</v>
      </c>
      <c r="E5" s="7">
        <f t="shared" si="1"/>
        <v>20</v>
      </c>
      <c r="N5" s="14">
        <f t="shared" si="2"/>
        <v>4436100000</v>
      </c>
      <c r="O5" s="14">
        <f t="shared" si="3"/>
        <v>1447800000</v>
      </c>
      <c r="P5" s="14">
        <f t="shared" si="4"/>
        <v>1546600000</v>
      </c>
      <c r="Q5" s="14">
        <f t="shared" si="5"/>
        <v>495600000</v>
      </c>
      <c r="R5" s="14">
        <f t="shared" si="6"/>
        <v>413000000</v>
      </c>
      <c r="S5" s="14">
        <f t="shared" si="7"/>
        <v>130700000</v>
      </c>
    </row>
    <row r="6">
      <c r="A6" s="14">
        <f t="shared" si="8"/>
        <v>5</v>
      </c>
      <c r="E6" s="7">
        <f t="shared" si="1"/>
        <v>25</v>
      </c>
      <c r="N6" s="14">
        <f t="shared" si="2"/>
        <v>4436100000</v>
      </c>
      <c r="O6" s="14">
        <f t="shared" si="3"/>
        <v>1447800000</v>
      </c>
      <c r="P6" s="14">
        <f t="shared" si="4"/>
        <v>1546600000</v>
      </c>
      <c r="Q6" s="14">
        <f t="shared" si="5"/>
        <v>495600000</v>
      </c>
      <c r="R6" s="14">
        <f t="shared" si="6"/>
        <v>413000000</v>
      </c>
      <c r="S6" s="14">
        <f t="shared" si="7"/>
        <v>130700000</v>
      </c>
    </row>
    <row r="7">
      <c r="A7" s="14">
        <f t="shared" si="8"/>
        <v>6</v>
      </c>
      <c r="E7" s="7">
        <f t="shared" si="1"/>
        <v>30</v>
      </c>
      <c r="N7" s="14">
        <f t="shared" si="2"/>
        <v>4436100000</v>
      </c>
      <c r="O7" s="14">
        <f t="shared" si="3"/>
        <v>1447800000</v>
      </c>
      <c r="P7" s="14">
        <f t="shared" si="4"/>
        <v>1546600000</v>
      </c>
      <c r="Q7" s="14">
        <f t="shared" si="5"/>
        <v>495600000</v>
      </c>
      <c r="R7" s="14">
        <f t="shared" si="6"/>
        <v>413000000</v>
      </c>
      <c r="S7" s="14">
        <f t="shared" si="7"/>
        <v>130700000</v>
      </c>
    </row>
    <row r="8">
      <c r="A8" s="14">
        <f t="shared" si="8"/>
        <v>7</v>
      </c>
      <c r="E8" s="7">
        <f t="shared" si="1"/>
        <v>35</v>
      </c>
      <c r="N8" s="14">
        <f t="shared" si="2"/>
        <v>4436100000</v>
      </c>
      <c r="O8" s="14">
        <f t="shared" si="3"/>
        <v>1447800000</v>
      </c>
      <c r="P8" s="14">
        <f t="shared" si="4"/>
        <v>1546600000</v>
      </c>
      <c r="Q8" s="14">
        <f t="shared" si="5"/>
        <v>495600000</v>
      </c>
      <c r="R8" s="14">
        <f t="shared" si="6"/>
        <v>413000000</v>
      </c>
      <c r="S8" s="14">
        <f t="shared" si="7"/>
        <v>130700000</v>
      </c>
    </row>
    <row r="9">
      <c r="A9" s="14">
        <f t="shared" si="8"/>
        <v>8</v>
      </c>
      <c r="E9" s="7">
        <f t="shared" si="1"/>
        <v>40</v>
      </c>
      <c r="N9" s="14">
        <f t="shared" si="2"/>
        <v>4436100000</v>
      </c>
      <c r="O9" s="14">
        <f t="shared" si="3"/>
        <v>1447800000</v>
      </c>
      <c r="P9" s="14">
        <f t="shared" si="4"/>
        <v>1546600000</v>
      </c>
      <c r="Q9" s="14">
        <f t="shared" si="5"/>
        <v>495600000</v>
      </c>
      <c r="R9" s="14">
        <f t="shared" si="6"/>
        <v>413000000</v>
      </c>
      <c r="S9" s="14">
        <f t="shared" si="7"/>
        <v>130700000</v>
      </c>
    </row>
    <row r="10">
      <c r="A10" s="14">
        <f t="shared" si="8"/>
        <v>9</v>
      </c>
      <c r="E10" s="7">
        <f t="shared" si="1"/>
        <v>45</v>
      </c>
      <c r="N10" s="14">
        <f t="shared" si="2"/>
        <v>4436100000</v>
      </c>
      <c r="O10" s="14">
        <f t="shared" si="3"/>
        <v>1447800000</v>
      </c>
      <c r="P10" s="14">
        <f t="shared" si="4"/>
        <v>1546600000</v>
      </c>
      <c r="Q10" s="14">
        <f t="shared" si="5"/>
        <v>495600000</v>
      </c>
      <c r="R10" s="14">
        <f t="shared" si="6"/>
        <v>413000000</v>
      </c>
      <c r="S10" s="14">
        <f t="shared" si="7"/>
        <v>130700000</v>
      </c>
    </row>
    <row r="11">
      <c r="A11" s="14">
        <f t="shared" si="8"/>
        <v>10</v>
      </c>
      <c r="E11" s="7">
        <f t="shared" si="1"/>
        <v>50</v>
      </c>
      <c r="N11" s="14">
        <f t="shared" si="2"/>
        <v>4436100000</v>
      </c>
      <c r="O11" s="14">
        <f t="shared" si="3"/>
        <v>1447800000</v>
      </c>
      <c r="P11" s="14">
        <f t="shared" si="4"/>
        <v>1546600000</v>
      </c>
      <c r="Q11" s="14">
        <f t="shared" si="5"/>
        <v>495600000</v>
      </c>
      <c r="R11" s="14">
        <f t="shared" si="6"/>
        <v>413000000</v>
      </c>
      <c r="S11" s="14">
        <f t="shared" si="7"/>
        <v>130700000</v>
      </c>
    </row>
    <row r="12">
      <c r="A12" s="14">
        <f t="shared" si="8"/>
        <v>11</v>
      </c>
      <c r="E12" s="7">
        <f t="shared" si="1"/>
        <v>55</v>
      </c>
      <c r="N12" s="14">
        <f t="shared" si="2"/>
        <v>4436100000</v>
      </c>
      <c r="O12" s="14">
        <f t="shared" si="3"/>
        <v>1447800000</v>
      </c>
      <c r="P12" s="14">
        <f t="shared" si="4"/>
        <v>1546600000</v>
      </c>
      <c r="Q12" s="14">
        <f t="shared" si="5"/>
        <v>495600000</v>
      </c>
      <c r="R12" s="14">
        <f t="shared" si="6"/>
        <v>413000000</v>
      </c>
      <c r="S12" s="14">
        <f t="shared" si="7"/>
        <v>130700000</v>
      </c>
    </row>
    <row r="13">
      <c r="A13" s="14">
        <f t="shared" si="8"/>
        <v>12</v>
      </c>
      <c r="E13" s="7">
        <f t="shared" si="1"/>
        <v>60</v>
      </c>
      <c r="N13" s="14">
        <f t="shared" si="2"/>
        <v>4436100000</v>
      </c>
      <c r="O13" s="14">
        <f t="shared" si="3"/>
        <v>1447800000</v>
      </c>
      <c r="P13" s="14">
        <f t="shared" si="4"/>
        <v>1546600000</v>
      </c>
      <c r="Q13" s="14">
        <f t="shared" si="5"/>
        <v>495600000</v>
      </c>
      <c r="R13" s="14">
        <f t="shared" si="6"/>
        <v>413000000</v>
      </c>
      <c r="S13" s="14">
        <f t="shared" si="7"/>
        <v>130700000</v>
      </c>
    </row>
    <row r="14">
      <c r="A14" s="14">
        <f t="shared" si="8"/>
        <v>13</v>
      </c>
      <c r="E14" s="7">
        <f t="shared" si="1"/>
        <v>65</v>
      </c>
      <c r="N14" s="14">
        <f t="shared" si="2"/>
        <v>4436100000</v>
      </c>
      <c r="O14" s="14">
        <f t="shared" si="3"/>
        <v>1447800000</v>
      </c>
      <c r="P14" s="14">
        <f t="shared" si="4"/>
        <v>1546600000</v>
      </c>
      <c r="Q14" s="14">
        <f t="shared" si="5"/>
        <v>495600000</v>
      </c>
      <c r="R14" s="14">
        <f t="shared" si="6"/>
        <v>413000000</v>
      </c>
      <c r="S14" s="14">
        <f t="shared" si="7"/>
        <v>130700000</v>
      </c>
    </row>
    <row r="15">
      <c r="A15" s="14">
        <f t="shared" si="8"/>
        <v>14</v>
      </c>
      <c r="E15" s="7">
        <f t="shared" si="1"/>
        <v>70</v>
      </c>
      <c r="N15" s="14">
        <f t="shared" si="2"/>
        <v>4436100000</v>
      </c>
      <c r="O15" s="14">
        <f t="shared" si="3"/>
        <v>1447800000</v>
      </c>
      <c r="P15" s="14">
        <f t="shared" si="4"/>
        <v>1546600000</v>
      </c>
      <c r="Q15" s="14">
        <f t="shared" si="5"/>
        <v>495600000</v>
      </c>
      <c r="R15" s="14">
        <f t="shared" si="6"/>
        <v>413000000</v>
      </c>
      <c r="S15" s="14">
        <f t="shared" si="7"/>
        <v>130700000</v>
      </c>
    </row>
    <row r="16">
      <c r="A16" s="14">
        <f t="shared" si="8"/>
        <v>15</v>
      </c>
      <c r="E16" s="7">
        <f t="shared" si="1"/>
        <v>75</v>
      </c>
      <c r="N16" s="14">
        <f t="shared" si="2"/>
        <v>4436100000</v>
      </c>
      <c r="O16" s="14">
        <f t="shared" si="3"/>
        <v>1447800000</v>
      </c>
      <c r="P16" s="14">
        <f t="shared" si="4"/>
        <v>1546600000</v>
      </c>
      <c r="Q16" s="14">
        <f t="shared" si="5"/>
        <v>495600000</v>
      </c>
      <c r="R16" s="14">
        <f t="shared" si="6"/>
        <v>413000000</v>
      </c>
      <c r="S16" s="14">
        <f t="shared" si="7"/>
        <v>130700000</v>
      </c>
    </row>
    <row r="17">
      <c r="A17" s="14">
        <f t="shared" si="8"/>
        <v>16</v>
      </c>
      <c r="E17" s="7">
        <f t="shared" si="1"/>
        <v>80</v>
      </c>
      <c r="F17" s="7">
        <v>8000.0</v>
      </c>
      <c r="G17" s="7">
        <v>381.0</v>
      </c>
      <c r="H17" s="7">
        <v>76.2</v>
      </c>
      <c r="N17" s="14">
        <f t="shared" si="2"/>
        <v>4436100000</v>
      </c>
      <c r="O17" s="14">
        <f t="shared" si="3"/>
        <v>1447800000</v>
      </c>
      <c r="P17" s="14">
        <f t="shared" si="4"/>
        <v>1546600000</v>
      </c>
      <c r="Q17" s="14">
        <f t="shared" si="5"/>
        <v>495600000</v>
      </c>
      <c r="R17" s="14">
        <f t="shared" si="6"/>
        <v>413000000</v>
      </c>
      <c r="S17" s="14">
        <f t="shared" si="7"/>
        <v>130700000</v>
      </c>
    </row>
    <row r="18">
      <c r="A18" s="14">
        <f t="shared" si="8"/>
        <v>17</v>
      </c>
      <c r="B18" s="7">
        <v>1.55E7</v>
      </c>
      <c r="C18" s="7">
        <v>1.55E7</v>
      </c>
      <c r="D18" s="7">
        <v>4900000.0</v>
      </c>
      <c r="E18" s="7">
        <f t="shared" si="1"/>
        <v>85</v>
      </c>
      <c r="F18" s="7">
        <v>8500.0</v>
      </c>
      <c r="G18" s="7">
        <v>404.8</v>
      </c>
      <c r="H18" s="7">
        <v>81.0</v>
      </c>
      <c r="I18" s="7">
        <v>1.0</v>
      </c>
      <c r="J18" s="7">
        <v>20.0</v>
      </c>
      <c r="K18" s="7">
        <v>30.0</v>
      </c>
      <c r="L18" s="7">
        <v>9.0</v>
      </c>
      <c r="N18" s="14">
        <f t="shared" si="2"/>
        <v>4436100000</v>
      </c>
      <c r="O18" s="14">
        <f t="shared" si="3"/>
        <v>1447800000</v>
      </c>
      <c r="P18" s="14">
        <f t="shared" si="4"/>
        <v>1546600000</v>
      </c>
      <c r="Q18" s="14">
        <f t="shared" si="5"/>
        <v>495600000</v>
      </c>
      <c r="R18" s="14">
        <f t="shared" si="6"/>
        <v>413000000</v>
      </c>
      <c r="S18" s="14">
        <f t="shared" si="7"/>
        <v>130700000</v>
      </c>
    </row>
    <row r="19">
      <c r="A19" s="14">
        <f t="shared" si="8"/>
        <v>18</v>
      </c>
      <c r="E19" s="7">
        <f t="shared" si="1"/>
        <v>90</v>
      </c>
      <c r="N19" s="14">
        <f t="shared" si="2"/>
        <v>4420600000</v>
      </c>
      <c r="O19" s="14">
        <f t="shared" si="3"/>
        <v>1442900000</v>
      </c>
      <c r="P19" s="14">
        <f t="shared" si="4"/>
        <v>1531100000</v>
      </c>
      <c r="Q19" s="14">
        <f t="shared" si="5"/>
        <v>490700000</v>
      </c>
      <c r="R19" s="14">
        <f t="shared" si="6"/>
        <v>397500000</v>
      </c>
      <c r="S19" s="14">
        <f t="shared" si="7"/>
        <v>125800000</v>
      </c>
    </row>
    <row r="20">
      <c r="A20" s="14">
        <f t="shared" si="8"/>
        <v>19</v>
      </c>
      <c r="E20" s="7">
        <f t="shared" si="1"/>
        <v>95</v>
      </c>
      <c r="N20" s="14">
        <f t="shared" si="2"/>
        <v>4420600000</v>
      </c>
      <c r="O20" s="14">
        <f t="shared" si="3"/>
        <v>1442900000</v>
      </c>
      <c r="P20" s="14">
        <f t="shared" si="4"/>
        <v>1531100000</v>
      </c>
      <c r="Q20" s="14">
        <f t="shared" si="5"/>
        <v>490700000</v>
      </c>
      <c r="R20" s="14">
        <f t="shared" si="6"/>
        <v>397500000</v>
      </c>
      <c r="S20" s="14">
        <f t="shared" si="7"/>
        <v>125800000</v>
      </c>
    </row>
    <row r="21">
      <c r="A21" s="14">
        <f t="shared" si="8"/>
        <v>20</v>
      </c>
      <c r="E21" s="7">
        <f t="shared" si="1"/>
        <v>100</v>
      </c>
      <c r="N21" s="14">
        <f t="shared" si="2"/>
        <v>4420600000</v>
      </c>
      <c r="O21" s="14">
        <f t="shared" si="3"/>
        <v>1442900000</v>
      </c>
      <c r="P21" s="14">
        <f t="shared" si="4"/>
        <v>1531100000</v>
      </c>
      <c r="Q21" s="14">
        <f t="shared" si="5"/>
        <v>490700000</v>
      </c>
      <c r="R21" s="14">
        <f t="shared" si="6"/>
        <v>397500000</v>
      </c>
      <c r="S21" s="14">
        <f t="shared" si="7"/>
        <v>125800000</v>
      </c>
    </row>
    <row r="22">
      <c r="A22" s="14">
        <f t="shared" si="8"/>
        <v>21</v>
      </c>
      <c r="E22" s="7">
        <f t="shared" si="1"/>
        <v>105</v>
      </c>
      <c r="N22" s="14">
        <f t="shared" si="2"/>
        <v>4420600000</v>
      </c>
      <c r="O22" s="14">
        <f t="shared" si="3"/>
        <v>1442900000</v>
      </c>
      <c r="P22" s="14">
        <f t="shared" si="4"/>
        <v>1531100000</v>
      </c>
      <c r="Q22" s="14">
        <f t="shared" si="5"/>
        <v>490700000</v>
      </c>
      <c r="R22" s="14">
        <f t="shared" si="6"/>
        <v>397500000</v>
      </c>
      <c r="S22" s="14">
        <f t="shared" si="7"/>
        <v>125800000</v>
      </c>
    </row>
    <row r="23">
      <c r="A23" s="14">
        <f t="shared" si="8"/>
        <v>22</v>
      </c>
      <c r="B23" s="7">
        <v>1.056E8</v>
      </c>
      <c r="C23" s="7">
        <v>1.056E8</v>
      </c>
      <c r="D23" s="7">
        <v>3.36E7</v>
      </c>
      <c r="E23" s="7">
        <f t="shared" si="1"/>
        <v>110</v>
      </c>
      <c r="F23" s="7">
        <v>11000.0</v>
      </c>
      <c r="G23" s="7">
        <v>523.8</v>
      </c>
      <c r="H23" s="7"/>
      <c r="I23" s="7"/>
      <c r="J23" s="7"/>
      <c r="K23" s="7"/>
      <c r="L23" s="7"/>
      <c r="N23" s="14">
        <f t="shared" si="2"/>
        <v>4420600000</v>
      </c>
      <c r="O23" s="14">
        <f t="shared" si="3"/>
        <v>1442900000</v>
      </c>
      <c r="P23" s="14">
        <f t="shared" si="4"/>
        <v>1531100000</v>
      </c>
      <c r="Q23" s="14">
        <f t="shared" si="5"/>
        <v>490700000</v>
      </c>
      <c r="R23" s="14">
        <f t="shared" si="6"/>
        <v>397500000</v>
      </c>
      <c r="S23" s="14">
        <f t="shared" si="7"/>
        <v>125800000</v>
      </c>
    </row>
    <row r="24">
      <c r="A24" s="14">
        <f t="shared" si="8"/>
        <v>23</v>
      </c>
      <c r="B24" s="7">
        <v>1.33E8</v>
      </c>
      <c r="C24" s="7">
        <v>1.33E8</v>
      </c>
      <c r="D24" s="7">
        <v>4.18E7</v>
      </c>
      <c r="E24" s="7">
        <f t="shared" si="1"/>
        <v>115</v>
      </c>
      <c r="F24" s="7">
        <v>11500.0</v>
      </c>
      <c r="G24" s="7">
        <v>547.6</v>
      </c>
      <c r="H24" s="7"/>
      <c r="I24" s="7"/>
      <c r="J24" s="7"/>
      <c r="K24" s="7"/>
      <c r="L24" s="7"/>
      <c r="N24" s="14">
        <f t="shared" si="2"/>
        <v>4315000000</v>
      </c>
      <c r="O24" s="14">
        <f t="shared" si="3"/>
        <v>1409300000</v>
      </c>
      <c r="P24" s="14">
        <f t="shared" si="4"/>
        <v>1425500000</v>
      </c>
      <c r="Q24" s="14">
        <f t="shared" si="5"/>
        <v>457100000</v>
      </c>
      <c r="R24" s="14">
        <f t="shared" si="6"/>
        <v>291900000</v>
      </c>
      <c r="S24" s="14">
        <f t="shared" si="7"/>
        <v>92200000</v>
      </c>
    </row>
    <row r="25">
      <c r="A25" s="14">
        <f t="shared" si="8"/>
        <v>24</v>
      </c>
      <c r="B25" s="7">
        <v>1.589E8</v>
      </c>
      <c r="C25" s="7">
        <v>1.589E8</v>
      </c>
      <c r="D25" s="7">
        <v>5.04E7</v>
      </c>
      <c r="E25" s="7">
        <f t="shared" si="1"/>
        <v>120</v>
      </c>
      <c r="F25" s="7">
        <v>12000.0</v>
      </c>
      <c r="G25" s="7">
        <v>571.4</v>
      </c>
      <c r="H25" s="7"/>
      <c r="I25" s="7"/>
      <c r="J25" s="7"/>
      <c r="K25" s="7"/>
      <c r="L25" s="7"/>
      <c r="N25" s="14">
        <f t="shared" si="2"/>
        <v>4182000000</v>
      </c>
      <c r="O25" s="14">
        <f t="shared" si="3"/>
        <v>1367500000</v>
      </c>
      <c r="P25" s="14">
        <f t="shared" si="4"/>
        <v>1292500000</v>
      </c>
      <c r="Q25" s="14">
        <f t="shared" si="5"/>
        <v>415300000</v>
      </c>
      <c r="R25" s="14">
        <f t="shared" si="6"/>
        <v>158900000</v>
      </c>
      <c r="S25" s="14">
        <f t="shared" si="7"/>
        <v>50400000</v>
      </c>
    </row>
    <row r="26">
      <c r="A26" s="14">
        <f t="shared" si="8"/>
        <v>25</v>
      </c>
      <c r="B26" s="7">
        <v>2.726E8</v>
      </c>
      <c r="C26" s="7">
        <v>2.726E8</v>
      </c>
      <c r="D26" s="7">
        <v>8.74E7</v>
      </c>
      <c r="E26" s="7">
        <f t="shared" si="1"/>
        <v>125</v>
      </c>
      <c r="F26" s="7">
        <v>12500.0</v>
      </c>
      <c r="G26" s="7">
        <v>595.2</v>
      </c>
      <c r="H26" s="7"/>
      <c r="I26" s="7">
        <v>21.0</v>
      </c>
      <c r="J26" s="7">
        <v>21.0</v>
      </c>
      <c r="K26" s="7">
        <v>50.0</v>
      </c>
      <c r="L26" s="7">
        <v>25.0</v>
      </c>
      <c r="N26" s="14">
        <f t="shared" si="2"/>
        <v>4023100000</v>
      </c>
      <c r="O26" s="14">
        <f t="shared" si="3"/>
        <v>1317100000</v>
      </c>
      <c r="P26" s="14">
        <f t="shared" si="4"/>
        <v>1133600000</v>
      </c>
      <c r="Q26" s="14">
        <f t="shared" si="5"/>
        <v>364900000</v>
      </c>
    </row>
    <row r="27">
      <c r="A27" s="14">
        <f t="shared" si="8"/>
        <v>26</v>
      </c>
      <c r="B27" s="7">
        <v>3.74E8</v>
      </c>
      <c r="C27" s="7">
        <v>3.74E8</v>
      </c>
      <c r="D27" s="7">
        <v>1.215E8</v>
      </c>
      <c r="E27" s="7">
        <f t="shared" si="1"/>
        <v>130</v>
      </c>
      <c r="F27" s="7">
        <v>13000.0</v>
      </c>
      <c r="G27" s="7">
        <v>619.0</v>
      </c>
      <c r="H27" s="7"/>
      <c r="I27" s="7"/>
      <c r="J27" s="7"/>
      <c r="K27" s="7"/>
      <c r="L27" s="7"/>
      <c r="N27" s="14">
        <f t="shared" si="2"/>
        <v>3750500000</v>
      </c>
      <c r="O27" s="14">
        <f t="shared" si="3"/>
        <v>1229700000</v>
      </c>
      <c r="P27" s="14">
        <f t="shared" si="4"/>
        <v>861000000</v>
      </c>
      <c r="Q27" s="14">
        <f t="shared" si="5"/>
        <v>277500000</v>
      </c>
    </row>
    <row r="28">
      <c r="A28" s="14">
        <f t="shared" si="8"/>
        <v>27</v>
      </c>
      <c r="B28" s="7">
        <v>4.87E8</v>
      </c>
      <c r="C28" s="7">
        <v>4.87E8</v>
      </c>
      <c r="D28" s="7">
        <v>1.56E8</v>
      </c>
      <c r="E28" s="7">
        <f t="shared" si="1"/>
        <v>135</v>
      </c>
      <c r="F28" s="7">
        <v>13500.0</v>
      </c>
      <c r="G28" s="7">
        <v>642.9</v>
      </c>
      <c r="H28" s="7">
        <v>128.6</v>
      </c>
      <c r="I28" s="7">
        <v>42.0</v>
      </c>
      <c r="J28" s="7">
        <v>22.0</v>
      </c>
      <c r="K28" s="7">
        <v>38.0</v>
      </c>
      <c r="L28" s="7">
        <v>49.0</v>
      </c>
      <c r="N28" s="14">
        <f t="shared" si="2"/>
        <v>3376500000</v>
      </c>
      <c r="O28" s="14">
        <f t="shared" si="3"/>
        <v>1108200000</v>
      </c>
      <c r="P28" s="14">
        <f t="shared" si="4"/>
        <v>487000000</v>
      </c>
      <c r="Q28" s="14">
        <f t="shared" si="5"/>
        <v>156000000</v>
      </c>
    </row>
    <row r="29">
      <c r="A29" s="14">
        <f t="shared" si="8"/>
        <v>28</v>
      </c>
      <c r="B29" s="7">
        <v>6.845E8</v>
      </c>
      <c r="C29" s="7">
        <v>6.845E8</v>
      </c>
      <c r="D29" s="7">
        <v>2.22E8</v>
      </c>
      <c r="E29" s="7">
        <f t="shared" si="1"/>
        <v>140</v>
      </c>
      <c r="F29" s="7">
        <v>14000.0</v>
      </c>
      <c r="G29" s="7">
        <v>666.7</v>
      </c>
      <c r="H29" s="7">
        <v>133.3</v>
      </c>
      <c r="I29" s="7"/>
      <c r="J29" s="7"/>
      <c r="K29" s="7"/>
      <c r="L29" s="7"/>
      <c r="N29" s="14">
        <f t="shared" si="2"/>
        <v>2889500000</v>
      </c>
      <c r="O29" s="14">
        <f t="shared" si="3"/>
        <v>952200000</v>
      </c>
    </row>
    <row r="30">
      <c r="A30" s="14">
        <f t="shared" si="8"/>
        <v>29</v>
      </c>
      <c r="B30" s="7">
        <v>9.25E8</v>
      </c>
      <c r="C30" s="7">
        <v>9.25E8</v>
      </c>
      <c r="D30" s="7">
        <v>3.052E8</v>
      </c>
      <c r="E30" s="7">
        <f t="shared" si="1"/>
        <v>145</v>
      </c>
      <c r="F30" s="7">
        <v>14500.0</v>
      </c>
      <c r="G30" s="7">
        <v>690.5</v>
      </c>
      <c r="H30" s="7">
        <v>138.1</v>
      </c>
      <c r="I30" s="7">
        <v>78.0</v>
      </c>
      <c r="J30" s="7">
        <v>3.0</v>
      </c>
      <c r="K30" s="7">
        <v>46.0</v>
      </c>
      <c r="L30" s="7">
        <v>37.0</v>
      </c>
      <c r="N30" s="14">
        <f t="shared" si="2"/>
        <v>2205000000</v>
      </c>
      <c r="O30" s="14">
        <f t="shared" si="3"/>
        <v>730200000</v>
      </c>
    </row>
    <row r="31">
      <c r="A31" s="14">
        <f t="shared" si="8"/>
        <v>30</v>
      </c>
      <c r="B31" s="7">
        <v>1.28E9</v>
      </c>
      <c r="C31" s="7">
        <v>1.28E9</v>
      </c>
      <c r="D31" s="7">
        <v>4.25E8</v>
      </c>
      <c r="E31" s="7">
        <v>150.0</v>
      </c>
      <c r="F31" s="7">
        <v>15000.0</v>
      </c>
      <c r="G31" s="7">
        <v>714.3</v>
      </c>
      <c r="H31" s="7">
        <v>142.9</v>
      </c>
      <c r="I31" s="7">
        <v>101.0</v>
      </c>
      <c r="J31" s="7">
        <v>14.0</v>
      </c>
      <c r="K31" s="7">
        <v>30.0</v>
      </c>
      <c r="L31" s="7">
        <v>37.0</v>
      </c>
      <c r="N31" s="14">
        <f>sum($B31:$B$31)</f>
        <v>1280000000</v>
      </c>
      <c r="O31" s="14">
        <f t="shared" si="3"/>
        <v>425000000</v>
      </c>
    </row>
    <row r="32">
      <c r="A32" s="14">
        <f t="shared" si="8"/>
        <v>31</v>
      </c>
      <c r="E32" s="7">
        <f>E31+5</f>
        <v>155</v>
      </c>
      <c r="F32" s="7">
        <v>16000.0</v>
      </c>
      <c r="G32" s="7">
        <v>761.9</v>
      </c>
      <c r="H32" s="7">
        <v>152.4</v>
      </c>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5"/>
    <col customWidth="1" min="2" max="2" width="5.5"/>
    <col customWidth="1" min="3" max="3" width="4.75"/>
    <col customWidth="1" min="4" max="4" width="5.0"/>
    <col customWidth="1" min="5" max="5" width="7.25"/>
    <col customWidth="1" min="6" max="6" width="5.38"/>
  </cols>
  <sheetData>
    <row r="1">
      <c r="C1" s="276" t="s">
        <v>579</v>
      </c>
      <c r="D1" s="277" t="s">
        <v>580</v>
      </c>
      <c r="E1" s="278" t="s">
        <v>581</v>
      </c>
      <c r="F1" s="276" t="s">
        <v>582</v>
      </c>
    </row>
    <row r="2">
      <c r="A2" s="279">
        <v>7.0</v>
      </c>
      <c r="B2" s="280" t="s">
        <v>583</v>
      </c>
      <c r="C2" s="281"/>
      <c r="D2" s="281"/>
      <c r="E2" s="281"/>
      <c r="F2" s="282"/>
    </row>
    <row r="3">
      <c r="A3" s="283">
        <v>6.0</v>
      </c>
      <c r="B3" s="126" t="s">
        <v>582</v>
      </c>
      <c r="C3" s="7">
        <v>1000.0</v>
      </c>
      <c r="F3" s="284">
        <v>1000.0</v>
      </c>
    </row>
    <row r="4">
      <c r="A4" s="283">
        <v>6.0</v>
      </c>
      <c r="B4" s="126" t="s">
        <v>582</v>
      </c>
      <c r="C4" s="7">
        <v>1000.0</v>
      </c>
      <c r="F4" s="284">
        <v>1000.0</v>
      </c>
    </row>
    <row r="5">
      <c r="A5" s="285">
        <v>6.0</v>
      </c>
      <c r="B5" s="286" t="s">
        <v>583</v>
      </c>
      <c r="C5" s="7">
        <v>1000.0</v>
      </c>
      <c r="D5" s="286">
        <v>1000.0</v>
      </c>
      <c r="F5" s="287"/>
    </row>
    <row r="6">
      <c r="A6" s="288">
        <v>6.0</v>
      </c>
      <c r="B6" s="289" t="s">
        <v>581</v>
      </c>
      <c r="C6" s="7">
        <v>1000.0</v>
      </c>
      <c r="E6" s="289">
        <v>1000.0</v>
      </c>
      <c r="F6" s="287"/>
    </row>
    <row r="7">
      <c r="A7" s="283">
        <v>5.0</v>
      </c>
      <c r="B7" s="126" t="s">
        <v>582</v>
      </c>
      <c r="C7" s="7">
        <v>900.0</v>
      </c>
      <c r="F7" s="284">
        <v>900.0</v>
      </c>
    </row>
    <row r="8">
      <c r="A8" s="283">
        <v>5.0</v>
      </c>
      <c r="B8" s="126" t="s">
        <v>582</v>
      </c>
      <c r="C8" s="7">
        <v>900.0</v>
      </c>
      <c r="F8" s="284">
        <v>900.0</v>
      </c>
    </row>
    <row r="9">
      <c r="A9" s="285">
        <v>5.0</v>
      </c>
      <c r="B9" s="286" t="s">
        <v>583</v>
      </c>
      <c r="C9" s="7">
        <v>900.0</v>
      </c>
      <c r="D9" s="286">
        <v>900.0</v>
      </c>
      <c r="F9" s="287"/>
    </row>
    <row r="10">
      <c r="A10" s="285">
        <v>5.0</v>
      </c>
      <c r="B10" s="286" t="s">
        <v>583</v>
      </c>
      <c r="C10" s="7">
        <v>900.0</v>
      </c>
      <c r="D10" s="286">
        <v>900.0</v>
      </c>
      <c r="F10" s="287"/>
    </row>
    <row r="11">
      <c r="A11" s="285">
        <v>5.0</v>
      </c>
      <c r="B11" s="286" t="s">
        <v>583</v>
      </c>
      <c r="C11" s="7">
        <v>900.0</v>
      </c>
      <c r="D11" s="286">
        <v>900.0</v>
      </c>
      <c r="F11" s="287"/>
    </row>
    <row r="12">
      <c r="A12" s="288">
        <v>5.0</v>
      </c>
      <c r="B12" s="289" t="s">
        <v>581</v>
      </c>
      <c r="C12" s="7">
        <v>900.0</v>
      </c>
      <c r="E12" s="289">
        <v>900.0</v>
      </c>
      <c r="F12" s="287"/>
    </row>
    <row r="13">
      <c r="A13" s="288">
        <v>5.0</v>
      </c>
      <c r="B13" s="289" t="s">
        <v>581</v>
      </c>
      <c r="C13" s="7">
        <v>900.0</v>
      </c>
      <c r="E13" s="289">
        <v>900.0</v>
      </c>
      <c r="F13" s="287"/>
    </row>
    <row r="14">
      <c r="A14" s="288">
        <v>5.0</v>
      </c>
      <c r="B14" s="289" t="s">
        <v>581</v>
      </c>
      <c r="C14" s="7">
        <v>900.0</v>
      </c>
      <c r="E14" s="289">
        <v>900.0</v>
      </c>
      <c r="F14" s="287"/>
    </row>
    <row r="15">
      <c r="A15" s="285">
        <v>4.0</v>
      </c>
      <c r="B15" s="286" t="s">
        <v>583</v>
      </c>
      <c r="C15" s="7">
        <v>800.0</v>
      </c>
      <c r="D15" s="286">
        <v>800.0</v>
      </c>
      <c r="F15" s="287"/>
    </row>
    <row r="16">
      <c r="A16" s="285">
        <v>4.0</v>
      </c>
      <c r="B16" s="286" t="s">
        <v>583</v>
      </c>
      <c r="D16" s="286">
        <v>800.0</v>
      </c>
      <c r="F16" s="287"/>
    </row>
    <row r="17">
      <c r="A17" s="288">
        <v>4.0</v>
      </c>
      <c r="B17" s="289" t="s">
        <v>581</v>
      </c>
      <c r="E17" s="289">
        <v>800.0</v>
      </c>
      <c r="F17" s="287"/>
    </row>
    <row r="18">
      <c r="A18" s="288">
        <v>4.0</v>
      </c>
      <c r="B18" s="289" t="s">
        <v>581</v>
      </c>
      <c r="E18" s="289">
        <v>800.0</v>
      </c>
      <c r="F18" s="287"/>
    </row>
    <row r="19">
      <c r="A19" s="283">
        <v>4.0</v>
      </c>
      <c r="B19" s="126" t="s">
        <v>582</v>
      </c>
      <c r="F19" s="284">
        <v>800.0</v>
      </c>
    </row>
    <row r="20">
      <c r="A20" s="290">
        <v>4.0</v>
      </c>
      <c r="B20" s="291" t="s">
        <v>582</v>
      </c>
      <c r="C20" s="292"/>
      <c r="D20" s="292"/>
      <c r="E20" s="292"/>
      <c r="F20" s="293">
        <v>800.0</v>
      </c>
    </row>
    <row r="21">
      <c r="A21" s="294" t="s">
        <v>137</v>
      </c>
      <c r="B21" s="295"/>
      <c r="C21" s="295"/>
      <c r="D21" s="296">
        <f t="shared" ref="D21:F21" si="1">SUM(D2:D20)</f>
        <v>5300</v>
      </c>
      <c r="E21" s="297">
        <f t="shared" si="1"/>
        <v>5300</v>
      </c>
      <c r="F21" s="298">
        <f t="shared" si="1"/>
        <v>5400</v>
      </c>
    </row>
  </sheetData>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9.38"/>
    <col customWidth="1" min="4" max="4" width="9.75"/>
    <col customWidth="1" min="5" max="5" width="10.5"/>
    <col customWidth="1" min="6" max="6" width="4.75"/>
    <col customWidth="1" min="7" max="7" width="5.5"/>
    <col customWidth="1" min="8" max="9" width="6.88"/>
  </cols>
  <sheetData>
    <row r="1">
      <c r="A1" s="7" t="s">
        <v>74</v>
      </c>
      <c r="B1" s="7" t="s">
        <v>584</v>
      </c>
      <c r="C1" s="7" t="s">
        <v>87</v>
      </c>
      <c r="D1" s="7" t="s">
        <v>80</v>
      </c>
      <c r="E1" s="7" t="s">
        <v>585</v>
      </c>
      <c r="F1" s="7" t="s">
        <v>569</v>
      </c>
      <c r="G1" s="7" t="s">
        <v>31</v>
      </c>
      <c r="H1" s="7" t="s">
        <v>570</v>
      </c>
      <c r="I1" s="7" t="s">
        <v>571</v>
      </c>
      <c r="J1" s="7" t="s">
        <v>586</v>
      </c>
      <c r="K1" s="7" t="s">
        <v>573</v>
      </c>
      <c r="L1" s="7" t="s">
        <v>574</v>
      </c>
      <c r="M1" s="7" t="s">
        <v>575</v>
      </c>
      <c r="N1" s="7" t="s">
        <v>576</v>
      </c>
      <c r="O1" s="7" t="s">
        <v>577</v>
      </c>
      <c r="P1" s="7" t="s">
        <v>578</v>
      </c>
    </row>
    <row r="2">
      <c r="A2" s="7">
        <v>1.0</v>
      </c>
      <c r="B2" s="7">
        <v>0.0</v>
      </c>
      <c r="C2" s="7">
        <v>0.0</v>
      </c>
      <c r="D2" s="7">
        <v>1.0</v>
      </c>
      <c r="E2" s="7">
        <v>30.0</v>
      </c>
      <c r="F2" s="7">
        <v>0.0</v>
      </c>
      <c r="G2" s="7">
        <v>0.0</v>
      </c>
      <c r="H2" s="7">
        <v>0.0</v>
      </c>
      <c r="I2" s="7">
        <v>0.0</v>
      </c>
      <c r="K2" s="12">
        <f t="shared" ref="K2:K30" si="1">sum(B2:B$31)</f>
        <v>987485280</v>
      </c>
      <c r="L2" s="12">
        <f t="shared" ref="L2:L31" si="2">sum($C2:$C$31)</f>
        <v>405011101</v>
      </c>
      <c r="M2" s="12">
        <f t="shared" ref="M2:M28" si="3">sum($B2:$B$28)</f>
        <v>645285280</v>
      </c>
      <c r="N2" s="12">
        <f t="shared" ref="N2:N28" si="4">sum($C2:$C$28)</f>
        <v>266311101</v>
      </c>
      <c r="O2" s="12">
        <f t="shared" ref="O2:O25" si="5">sum($B2:$B$25)</f>
        <v>89785280</v>
      </c>
      <c r="P2" s="12">
        <f t="shared" ref="P2:P25" si="6">sum($C2:$C$25)</f>
        <v>35811101</v>
      </c>
    </row>
    <row r="3">
      <c r="A3" s="14">
        <f t="shared" ref="A3:A31" si="7">A2+1</f>
        <v>2</v>
      </c>
      <c r="B3" s="7">
        <v>30.0</v>
      </c>
      <c r="C3" s="7">
        <v>0.0</v>
      </c>
      <c r="D3" s="7">
        <v>1.0</v>
      </c>
      <c r="E3" s="7">
        <v>50.0</v>
      </c>
      <c r="F3" s="7">
        <v>0.0</v>
      </c>
      <c r="G3" s="7">
        <v>0.0</v>
      </c>
      <c r="H3" s="7">
        <v>0.0</v>
      </c>
      <c r="I3" s="7">
        <v>3.0</v>
      </c>
      <c r="K3" s="12">
        <f t="shared" si="1"/>
        <v>987485280</v>
      </c>
      <c r="L3" s="12">
        <f t="shared" si="2"/>
        <v>405011101</v>
      </c>
      <c r="M3" s="12">
        <f t="shared" si="3"/>
        <v>645285280</v>
      </c>
      <c r="N3" s="12">
        <f t="shared" si="4"/>
        <v>266311101</v>
      </c>
      <c r="O3" s="12">
        <f t="shared" si="5"/>
        <v>89785280</v>
      </c>
      <c r="P3" s="12">
        <f t="shared" si="6"/>
        <v>35811101</v>
      </c>
    </row>
    <row r="4">
      <c r="A4" s="14">
        <f t="shared" si="7"/>
        <v>3</v>
      </c>
      <c r="D4" s="7">
        <v>2.0</v>
      </c>
      <c r="E4" s="7">
        <v>0.0</v>
      </c>
      <c r="K4" s="12">
        <f t="shared" si="1"/>
        <v>987485250</v>
      </c>
      <c r="L4" s="12">
        <f t="shared" si="2"/>
        <v>405011101</v>
      </c>
      <c r="M4" s="12">
        <f t="shared" si="3"/>
        <v>645285250</v>
      </c>
      <c r="N4" s="12">
        <f t="shared" si="4"/>
        <v>266311101</v>
      </c>
      <c r="O4" s="12">
        <f t="shared" si="5"/>
        <v>89785250</v>
      </c>
      <c r="P4" s="12">
        <f t="shared" si="6"/>
        <v>35811101</v>
      </c>
    </row>
    <row r="5">
      <c r="A5" s="14">
        <f t="shared" si="7"/>
        <v>4</v>
      </c>
      <c r="D5" s="7">
        <v>2.0</v>
      </c>
      <c r="E5" s="7">
        <v>0.0</v>
      </c>
      <c r="K5" s="12">
        <f t="shared" si="1"/>
        <v>987485250</v>
      </c>
      <c r="L5" s="12">
        <f t="shared" si="2"/>
        <v>405011101</v>
      </c>
      <c r="M5" s="12">
        <f t="shared" si="3"/>
        <v>645285250</v>
      </c>
      <c r="N5" s="12">
        <f t="shared" si="4"/>
        <v>266311101</v>
      </c>
      <c r="O5" s="12">
        <f t="shared" si="5"/>
        <v>89785250</v>
      </c>
      <c r="P5" s="12">
        <f t="shared" si="6"/>
        <v>35811101</v>
      </c>
    </row>
    <row r="6">
      <c r="A6" s="14">
        <f t="shared" si="7"/>
        <v>5</v>
      </c>
      <c r="D6" s="7">
        <v>2.0</v>
      </c>
      <c r="E6" s="7">
        <v>0.0</v>
      </c>
      <c r="K6" s="12">
        <f t="shared" si="1"/>
        <v>987485250</v>
      </c>
      <c r="L6" s="12">
        <f t="shared" si="2"/>
        <v>405011101</v>
      </c>
      <c r="M6" s="12">
        <f t="shared" si="3"/>
        <v>645285250</v>
      </c>
      <c r="N6" s="12">
        <f t="shared" si="4"/>
        <v>266311101</v>
      </c>
      <c r="O6" s="12">
        <f t="shared" si="5"/>
        <v>89785250</v>
      </c>
      <c r="P6" s="12">
        <f t="shared" si="6"/>
        <v>35811101</v>
      </c>
    </row>
    <row r="7">
      <c r="A7" s="14">
        <f t="shared" si="7"/>
        <v>6</v>
      </c>
      <c r="D7" s="7">
        <v>3.0</v>
      </c>
      <c r="E7" s="7">
        <v>0.0</v>
      </c>
      <c r="K7" s="12">
        <f t="shared" si="1"/>
        <v>987485250</v>
      </c>
      <c r="L7" s="12">
        <f t="shared" si="2"/>
        <v>405011101</v>
      </c>
      <c r="M7" s="12">
        <f t="shared" si="3"/>
        <v>645285250</v>
      </c>
      <c r="N7" s="12">
        <f t="shared" si="4"/>
        <v>266311101</v>
      </c>
      <c r="O7" s="12">
        <f t="shared" si="5"/>
        <v>89785250</v>
      </c>
      <c r="P7" s="12">
        <f t="shared" si="6"/>
        <v>35811101</v>
      </c>
    </row>
    <row r="8">
      <c r="A8" s="14">
        <f t="shared" si="7"/>
        <v>7</v>
      </c>
      <c r="D8" s="7">
        <v>3.0</v>
      </c>
      <c r="E8" s="14">
        <f t="shared" ref="E8:E20" si="8">E9-10</f>
        <v>340</v>
      </c>
      <c r="K8" s="12">
        <f t="shared" si="1"/>
        <v>987485250</v>
      </c>
      <c r="L8" s="12">
        <f t="shared" si="2"/>
        <v>405011101</v>
      </c>
      <c r="M8" s="12">
        <f t="shared" si="3"/>
        <v>645285250</v>
      </c>
      <c r="N8" s="12">
        <f t="shared" si="4"/>
        <v>266311101</v>
      </c>
      <c r="O8" s="12">
        <f t="shared" si="5"/>
        <v>89785250</v>
      </c>
      <c r="P8" s="12">
        <f t="shared" si="6"/>
        <v>35811101</v>
      </c>
    </row>
    <row r="9">
      <c r="A9" s="14">
        <f t="shared" si="7"/>
        <v>8</v>
      </c>
      <c r="B9" s="7">
        <v>185250.0</v>
      </c>
      <c r="C9" s="7">
        <v>0.0</v>
      </c>
      <c r="D9" s="7">
        <v>3.0</v>
      </c>
      <c r="E9" s="14">
        <f t="shared" si="8"/>
        <v>350</v>
      </c>
      <c r="F9" s="7">
        <v>0.0</v>
      </c>
      <c r="G9" s="7">
        <v>2.0</v>
      </c>
      <c r="H9" s="7">
        <v>20.0</v>
      </c>
      <c r="I9" s="7">
        <v>24.0</v>
      </c>
      <c r="K9" s="12">
        <f t="shared" si="1"/>
        <v>987485250</v>
      </c>
      <c r="L9" s="12">
        <f t="shared" si="2"/>
        <v>405011101</v>
      </c>
      <c r="M9" s="12">
        <f t="shared" si="3"/>
        <v>645285250</v>
      </c>
      <c r="N9" s="12">
        <f t="shared" si="4"/>
        <v>266311101</v>
      </c>
      <c r="O9" s="12">
        <f t="shared" si="5"/>
        <v>89785250</v>
      </c>
      <c r="P9" s="12">
        <f t="shared" si="6"/>
        <v>35811101</v>
      </c>
    </row>
    <row r="10">
      <c r="A10" s="14">
        <f t="shared" si="7"/>
        <v>9</v>
      </c>
      <c r="D10" s="7">
        <v>3.0</v>
      </c>
      <c r="E10" s="14">
        <f t="shared" si="8"/>
        <v>360</v>
      </c>
      <c r="K10" s="12">
        <f t="shared" si="1"/>
        <v>987300000</v>
      </c>
      <c r="L10" s="12">
        <f t="shared" si="2"/>
        <v>405011101</v>
      </c>
      <c r="M10" s="12">
        <f t="shared" si="3"/>
        <v>645100000</v>
      </c>
      <c r="N10" s="12">
        <f t="shared" si="4"/>
        <v>266311101</v>
      </c>
      <c r="O10" s="12">
        <f t="shared" si="5"/>
        <v>89600000</v>
      </c>
      <c r="P10" s="12">
        <f t="shared" si="6"/>
        <v>35811101</v>
      </c>
    </row>
    <row r="11">
      <c r="A11" s="14">
        <f t="shared" si="7"/>
        <v>10</v>
      </c>
      <c r="D11" s="7">
        <v>4.0</v>
      </c>
      <c r="E11" s="14">
        <f t="shared" si="8"/>
        <v>370</v>
      </c>
      <c r="K11" s="12">
        <f t="shared" si="1"/>
        <v>987300000</v>
      </c>
      <c r="L11" s="12">
        <f t="shared" si="2"/>
        <v>405011101</v>
      </c>
      <c r="M11" s="12">
        <f t="shared" si="3"/>
        <v>645100000</v>
      </c>
      <c r="N11" s="12">
        <f t="shared" si="4"/>
        <v>266311101</v>
      </c>
      <c r="O11" s="12">
        <f t="shared" si="5"/>
        <v>89600000</v>
      </c>
      <c r="P11" s="12">
        <f t="shared" si="6"/>
        <v>35811101</v>
      </c>
    </row>
    <row r="12">
      <c r="A12" s="14">
        <f t="shared" si="7"/>
        <v>11</v>
      </c>
      <c r="D12" s="7">
        <v>4.0</v>
      </c>
      <c r="E12" s="14">
        <f t="shared" si="8"/>
        <v>380</v>
      </c>
      <c r="K12" s="12">
        <f t="shared" si="1"/>
        <v>987300000</v>
      </c>
      <c r="L12" s="12">
        <f t="shared" si="2"/>
        <v>405011101</v>
      </c>
      <c r="M12" s="12">
        <f t="shared" si="3"/>
        <v>645100000</v>
      </c>
      <c r="N12" s="12">
        <f t="shared" si="4"/>
        <v>266311101</v>
      </c>
      <c r="O12" s="12">
        <f t="shared" si="5"/>
        <v>89600000</v>
      </c>
      <c r="P12" s="12">
        <f t="shared" si="6"/>
        <v>35811101</v>
      </c>
    </row>
    <row r="13">
      <c r="A13" s="14">
        <f t="shared" si="7"/>
        <v>12</v>
      </c>
      <c r="B13" s="7">
        <v>1500000.0</v>
      </c>
      <c r="C13" s="7">
        <v>611101.0</v>
      </c>
      <c r="D13" s="7">
        <v>4.0</v>
      </c>
      <c r="E13" s="14">
        <f t="shared" si="8"/>
        <v>390</v>
      </c>
      <c r="F13" s="7">
        <v>0.0</v>
      </c>
      <c r="G13" s="7">
        <v>7.0</v>
      </c>
      <c r="H13" s="7">
        <v>11.0</v>
      </c>
      <c r="I13" s="7">
        <v>51.0</v>
      </c>
      <c r="K13" s="12">
        <f t="shared" si="1"/>
        <v>987300000</v>
      </c>
      <c r="L13" s="12">
        <f t="shared" si="2"/>
        <v>405011101</v>
      </c>
      <c r="M13" s="12">
        <f t="shared" si="3"/>
        <v>645100000</v>
      </c>
      <c r="N13" s="12">
        <f t="shared" si="4"/>
        <v>266311101</v>
      </c>
      <c r="O13" s="12">
        <f t="shared" si="5"/>
        <v>89600000</v>
      </c>
      <c r="P13" s="12">
        <f t="shared" si="6"/>
        <v>35811101</v>
      </c>
    </row>
    <row r="14">
      <c r="A14" s="14">
        <f t="shared" si="7"/>
        <v>13</v>
      </c>
      <c r="D14" s="7">
        <v>4.0</v>
      </c>
      <c r="E14" s="14">
        <f t="shared" si="8"/>
        <v>400</v>
      </c>
      <c r="K14" s="12">
        <f t="shared" si="1"/>
        <v>985800000</v>
      </c>
      <c r="L14" s="12">
        <f t="shared" si="2"/>
        <v>404400000</v>
      </c>
      <c r="M14" s="12">
        <f t="shared" si="3"/>
        <v>643600000</v>
      </c>
      <c r="N14" s="12">
        <f t="shared" si="4"/>
        <v>265700000</v>
      </c>
      <c r="O14" s="12">
        <f t="shared" si="5"/>
        <v>88100000</v>
      </c>
      <c r="P14" s="12">
        <f t="shared" si="6"/>
        <v>35200000</v>
      </c>
    </row>
    <row r="15">
      <c r="A15" s="14">
        <f t="shared" si="7"/>
        <v>14</v>
      </c>
      <c r="D15" s="7">
        <v>5.0</v>
      </c>
      <c r="E15" s="14">
        <f t="shared" si="8"/>
        <v>410</v>
      </c>
      <c r="K15" s="12">
        <f t="shared" si="1"/>
        <v>985800000</v>
      </c>
      <c r="L15" s="12">
        <f t="shared" si="2"/>
        <v>404400000</v>
      </c>
      <c r="M15" s="12">
        <f t="shared" si="3"/>
        <v>643600000</v>
      </c>
      <c r="N15" s="12">
        <f t="shared" si="4"/>
        <v>265700000</v>
      </c>
      <c r="O15" s="12">
        <f t="shared" si="5"/>
        <v>88100000</v>
      </c>
      <c r="P15" s="12">
        <f t="shared" si="6"/>
        <v>35200000</v>
      </c>
    </row>
    <row r="16">
      <c r="A16" s="14">
        <f t="shared" si="7"/>
        <v>15</v>
      </c>
      <c r="B16" s="7">
        <v>3100000.0</v>
      </c>
      <c r="C16" s="7">
        <v>1200000.0</v>
      </c>
      <c r="D16" s="7">
        <v>5.0</v>
      </c>
      <c r="E16" s="14">
        <f t="shared" si="8"/>
        <v>420</v>
      </c>
      <c r="K16" s="12">
        <f t="shared" si="1"/>
        <v>985800000</v>
      </c>
      <c r="L16" s="12">
        <f t="shared" si="2"/>
        <v>404400000</v>
      </c>
      <c r="M16" s="12">
        <f t="shared" si="3"/>
        <v>643600000</v>
      </c>
      <c r="N16" s="12">
        <f t="shared" si="4"/>
        <v>265700000</v>
      </c>
      <c r="O16" s="12">
        <f t="shared" si="5"/>
        <v>88100000</v>
      </c>
      <c r="P16" s="12">
        <f t="shared" si="6"/>
        <v>35200000</v>
      </c>
    </row>
    <row r="17">
      <c r="A17" s="14">
        <f t="shared" si="7"/>
        <v>16</v>
      </c>
      <c r="B17" s="7">
        <v>5600000.0</v>
      </c>
      <c r="C17" s="7">
        <v>2200000.0</v>
      </c>
      <c r="D17" s="7">
        <v>5.0</v>
      </c>
      <c r="E17" s="14">
        <f t="shared" si="8"/>
        <v>430</v>
      </c>
      <c r="F17" s="7">
        <v>0.0</v>
      </c>
      <c r="G17" s="7">
        <v>23.0</v>
      </c>
      <c r="H17" s="7">
        <v>50.0</v>
      </c>
      <c r="I17" s="7">
        <v>27.0</v>
      </c>
      <c r="K17" s="12">
        <f t="shared" si="1"/>
        <v>982700000</v>
      </c>
      <c r="L17" s="12">
        <f t="shared" si="2"/>
        <v>403200000</v>
      </c>
      <c r="M17" s="12">
        <f t="shared" si="3"/>
        <v>640500000</v>
      </c>
      <c r="N17" s="12">
        <f t="shared" si="4"/>
        <v>264500000</v>
      </c>
      <c r="O17" s="12">
        <f t="shared" si="5"/>
        <v>85000000</v>
      </c>
      <c r="P17" s="12">
        <f t="shared" si="6"/>
        <v>34000000</v>
      </c>
    </row>
    <row r="18">
      <c r="A18" s="14">
        <f t="shared" si="7"/>
        <v>17</v>
      </c>
      <c r="D18" s="7">
        <v>6.0</v>
      </c>
      <c r="E18" s="14">
        <f t="shared" si="8"/>
        <v>440</v>
      </c>
      <c r="K18" s="12">
        <f t="shared" si="1"/>
        <v>977100000</v>
      </c>
      <c r="L18" s="12">
        <f t="shared" si="2"/>
        <v>401000000</v>
      </c>
      <c r="M18" s="12">
        <f t="shared" si="3"/>
        <v>634900000</v>
      </c>
      <c r="N18" s="12">
        <f t="shared" si="4"/>
        <v>262300000</v>
      </c>
      <c r="O18" s="12">
        <f t="shared" si="5"/>
        <v>79400000</v>
      </c>
      <c r="P18" s="12">
        <f t="shared" si="6"/>
        <v>31800000</v>
      </c>
    </row>
    <row r="19">
      <c r="A19" s="14">
        <f t="shared" si="7"/>
        <v>18</v>
      </c>
      <c r="B19" s="7">
        <v>1.29E7</v>
      </c>
      <c r="C19" s="7">
        <v>5000000.0</v>
      </c>
      <c r="D19" s="7">
        <v>6.0</v>
      </c>
      <c r="E19" s="14">
        <f t="shared" si="8"/>
        <v>450</v>
      </c>
      <c r="F19" s="7">
        <v>1.0</v>
      </c>
      <c r="G19" s="7">
        <v>22.0</v>
      </c>
      <c r="H19" s="7">
        <v>43.0</v>
      </c>
      <c r="I19" s="7">
        <v>40.0</v>
      </c>
      <c r="K19" s="12">
        <f t="shared" si="1"/>
        <v>977100000</v>
      </c>
      <c r="L19" s="12">
        <f t="shared" si="2"/>
        <v>401000000</v>
      </c>
      <c r="M19" s="12">
        <f t="shared" si="3"/>
        <v>634900000</v>
      </c>
      <c r="N19" s="12">
        <f t="shared" si="4"/>
        <v>262300000</v>
      </c>
      <c r="O19" s="12">
        <f t="shared" si="5"/>
        <v>79400000</v>
      </c>
      <c r="P19" s="12">
        <f t="shared" si="6"/>
        <v>31800000</v>
      </c>
    </row>
    <row r="20">
      <c r="A20" s="14">
        <f t="shared" si="7"/>
        <v>19</v>
      </c>
      <c r="D20" s="7">
        <v>6.0</v>
      </c>
      <c r="E20" s="14">
        <f t="shared" si="8"/>
        <v>460</v>
      </c>
      <c r="K20" s="12">
        <f t="shared" si="1"/>
        <v>964200000</v>
      </c>
      <c r="L20" s="12">
        <f t="shared" si="2"/>
        <v>396000000</v>
      </c>
      <c r="M20" s="12">
        <f t="shared" si="3"/>
        <v>622000000</v>
      </c>
      <c r="N20" s="12">
        <f t="shared" si="4"/>
        <v>257300000</v>
      </c>
      <c r="O20" s="12">
        <f t="shared" si="5"/>
        <v>66500000</v>
      </c>
      <c r="P20" s="12">
        <f t="shared" si="6"/>
        <v>26800000</v>
      </c>
    </row>
    <row r="21">
      <c r="A21" s="14">
        <f t="shared" si="7"/>
        <v>20</v>
      </c>
      <c r="B21" s="7">
        <v>2.77E7</v>
      </c>
      <c r="C21" s="7">
        <v>1.11E7</v>
      </c>
      <c r="D21" s="7">
        <v>7.0</v>
      </c>
      <c r="E21" s="7">
        <v>470.0</v>
      </c>
      <c r="F21" s="7">
        <v>3.0</v>
      </c>
      <c r="G21" s="7">
        <v>19.0</v>
      </c>
      <c r="H21" s="7">
        <v>35.0</v>
      </c>
      <c r="I21" s="7">
        <v>10.0</v>
      </c>
      <c r="K21" s="12">
        <f t="shared" si="1"/>
        <v>964200000</v>
      </c>
      <c r="L21" s="12">
        <f t="shared" si="2"/>
        <v>396000000</v>
      </c>
      <c r="M21" s="12">
        <f t="shared" si="3"/>
        <v>622000000</v>
      </c>
      <c r="N21" s="12">
        <f t="shared" si="4"/>
        <v>257300000</v>
      </c>
      <c r="O21" s="12">
        <f t="shared" si="5"/>
        <v>66500000</v>
      </c>
      <c r="P21" s="12">
        <f t="shared" si="6"/>
        <v>26800000</v>
      </c>
    </row>
    <row r="22">
      <c r="A22" s="14">
        <f t="shared" si="7"/>
        <v>21</v>
      </c>
      <c r="B22" s="7">
        <v>3.88E7</v>
      </c>
      <c r="C22" s="7">
        <v>1.57E7</v>
      </c>
      <c r="D22" s="7">
        <v>7.0</v>
      </c>
      <c r="E22" s="7">
        <v>480.0</v>
      </c>
      <c r="F22" s="7">
        <v>4.0</v>
      </c>
      <c r="G22" s="7">
        <v>23.0</v>
      </c>
      <c r="H22" s="7">
        <v>3.0</v>
      </c>
      <c r="I22" s="7">
        <v>43.0</v>
      </c>
      <c r="K22" s="12">
        <f t="shared" si="1"/>
        <v>936500000</v>
      </c>
      <c r="L22" s="12">
        <f t="shared" si="2"/>
        <v>384900000</v>
      </c>
      <c r="M22" s="12">
        <f t="shared" si="3"/>
        <v>594300000</v>
      </c>
      <c r="N22" s="12">
        <f t="shared" si="4"/>
        <v>246200000</v>
      </c>
      <c r="O22" s="12">
        <f t="shared" si="5"/>
        <v>38800000</v>
      </c>
      <c r="P22" s="12">
        <f t="shared" si="6"/>
        <v>15700000</v>
      </c>
    </row>
    <row r="23">
      <c r="A23" s="14">
        <f t="shared" si="7"/>
        <v>22</v>
      </c>
      <c r="D23" s="7">
        <v>7.0</v>
      </c>
      <c r="E23" s="7">
        <v>490.0</v>
      </c>
      <c r="K23" s="12">
        <f t="shared" si="1"/>
        <v>897700000</v>
      </c>
      <c r="L23" s="12">
        <f t="shared" si="2"/>
        <v>369200000</v>
      </c>
      <c r="M23" s="12">
        <f t="shared" si="3"/>
        <v>555500000</v>
      </c>
      <c r="N23" s="12">
        <f t="shared" si="4"/>
        <v>230500000</v>
      </c>
      <c r="O23" s="12">
        <f t="shared" si="5"/>
        <v>0</v>
      </c>
      <c r="P23" s="12">
        <f t="shared" si="6"/>
        <v>0</v>
      </c>
    </row>
    <row r="24">
      <c r="A24" s="14">
        <f t="shared" si="7"/>
        <v>23</v>
      </c>
      <c r="D24" s="7">
        <v>7.0</v>
      </c>
      <c r="E24" s="7">
        <v>500.0</v>
      </c>
      <c r="K24" s="12">
        <f t="shared" si="1"/>
        <v>897700000</v>
      </c>
      <c r="L24" s="12">
        <f t="shared" si="2"/>
        <v>369200000</v>
      </c>
      <c r="M24" s="12">
        <f t="shared" si="3"/>
        <v>555500000</v>
      </c>
      <c r="N24" s="12">
        <f t="shared" si="4"/>
        <v>230500000</v>
      </c>
      <c r="O24" s="12">
        <f t="shared" si="5"/>
        <v>0</v>
      </c>
      <c r="P24" s="12">
        <f t="shared" si="6"/>
        <v>0</v>
      </c>
    </row>
    <row r="25">
      <c r="A25" s="14">
        <f t="shared" si="7"/>
        <v>24</v>
      </c>
      <c r="D25" s="7">
        <v>8.0</v>
      </c>
      <c r="E25" s="7">
        <v>510.0</v>
      </c>
      <c r="K25" s="12">
        <f t="shared" si="1"/>
        <v>897700000</v>
      </c>
      <c r="L25" s="12">
        <f t="shared" si="2"/>
        <v>369200000</v>
      </c>
      <c r="M25" s="12">
        <f t="shared" si="3"/>
        <v>555500000</v>
      </c>
      <c r="N25" s="12">
        <f t="shared" si="4"/>
        <v>230500000</v>
      </c>
      <c r="O25" s="12">
        <f t="shared" si="5"/>
        <v>0</v>
      </c>
      <c r="P25" s="12">
        <f t="shared" si="6"/>
        <v>0</v>
      </c>
    </row>
    <row r="26">
      <c r="A26" s="14">
        <f t="shared" si="7"/>
        <v>25</v>
      </c>
      <c r="B26" s="7">
        <v>1.295E8</v>
      </c>
      <c r="C26" s="7">
        <v>5.36E7</v>
      </c>
      <c r="D26" s="7">
        <v>8.0</v>
      </c>
      <c r="E26" s="7">
        <v>520.0</v>
      </c>
      <c r="F26" s="7">
        <v>16.0</v>
      </c>
      <c r="G26" s="7">
        <v>10.0</v>
      </c>
      <c r="H26" s="7">
        <v>22.0</v>
      </c>
      <c r="I26" s="7">
        <v>49.0</v>
      </c>
      <c r="K26" s="12">
        <f t="shared" si="1"/>
        <v>897700000</v>
      </c>
      <c r="L26" s="12">
        <f t="shared" si="2"/>
        <v>369200000</v>
      </c>
      <c r="M26" s="12">
        <f t="shared" si="3"/>
        <v>555500000</v>
      </c>
      <c r="N26" s="12">
        <f t="shared" si="4"/>
        <v>230500000</v>
      </c>
      <c r="O26" s="12"/>
      <c r="P26" s="12"/>
    </row>
    <row r="27">
      <c r="A27" s="14">
        <f t="shared" si="7"/>
        <v>26</v>
      </c>
      <c r="B27" s="7">
        <v>1.85E8</v>
      </c>
      <c r="C27" s="7">
        <v>7.49E7</v>
      </c>
      <c r="D27" s="7">
        <v>8.0</v>
      </c>
      <c r="E27" s="14">
        <f>E28-10</f>
        <v>530</v>
      </c>
      <c r="F27" s="7">
        <v>23.0</v>
      </c>
      <c r="G27" s="7">
        <v>0.0</v>
      </c>
      <c r="H27" s="7">
        <v>7.0</v>
      </c>
      <c r="I27" s="7">
        <v>56.0</v>
      </c>
      <c r="K27" s="12">
        <f t="shared" si="1"/>
        <v>768200000</v>
      </c>
      <c r="L27" s="12">
        <f t="shared" si="2"/>
        <v>315600000</v>
      </c>
      <c r="M27" s="12">
        <f t="shared" si="3"/>
        <v>426000000</v>
      </c>
      <c r="N27" s="12">
        <f t="shared" si="4"/>
        <v>176900000</v>
      </c>
      <c r="O27" s="12"/>
      <c r="P27" s="12"/>
    </row>
    <row r="28">
      <c r="A28" s="14">
        <f t="shared" si="7"/>
        <v>27</v>
      </c>
      <c r="B28" s="7">
        <v>2.41E8</v>
      </c>
      <c r="C28" s="7">
        <v>1.02E8</v>
      </c>
      <c r="D28" s="7">
        <v>9.0</v>
      </c>
      <c r="E28" s="7">
        <v>540.0</v>
      </c>
      <c r="K28" s="12">
        <f t="shared" si="1"/>
        <v>583200000</v>
      </c>
      <c r="L28" s="12">
        <f t="shared" si="2"/>
        <v>240700000</v>
      </c>
      <c r="M28" s="12">
        <f t="shared" si="3"/>
        <v>241000000</v>
      </c>
      <c r="N28" s="12">
        <f t="shared" si="4"/>
        <v>102000000</v>
      </c>
      <c r="O28" s="12"/>
      <c r="P28" s="12"/>
    </row>
    <row r="29">
      <c r="A29" s="14">
        <f t="shared" si="7"/>
        <v>28</v>
      </c>
      <c r="B29" s="7">
        <v>3.422E8</v>
      </c>
      <c r="C29" s="7">
        <v>1.387E8</v>
      </c>
      <c r="D29" s="7">
        <v>9.0</v>
      </c>
      <c r="E29" s="7">
        <v>550.0</v>
      </c>
      <c r="F29" s="7">
        <v>45.0</v>
      </c>
      <c r="G29" s="7">
        <v>2.0</v>
      </c>
      <c r="H29" s="7">
        <v>10.0</v>
      </c>
      <c r="I29" s="7">
        <v>45.0</v>
      </c>
      <c r="K29" s="12">
        <f t="shared" si="1"/>
        <v>342200000</v>
      </c>
      <c r="L29" s="12">
        <f t="shared" si="2"/>
        <v>138700000</v>
      </c>
    </row>
    <row r="30">
      <c r="A30" s="14">
        <f t="shared" si="7"/>
        <v>29</v>
      </c>
      <c r="D30" s="7">
        <v>9.0</v>
      </c>
      <c r="E30" s="7">
        <v>560.0</v>
      </c>
      <c r="K30" s="12">
        <f t="shared" si="1"/>
        <v>0</v>
      </c>
      <c r="L30" s="12">
        <f t="shared" si="2"/>
        <v>0</v>
      </c>
    </row>
    <row r="31">
      <c r="A31" s="14">
        <f t="shared" si="7"/>
        <v>30</v>
      </c>
      <c r="D31" s="7">
        <v>10.0</v>
      </c>
      <c r="E31" s="7">
        <v>570.0</v>
      </c>
      <c r="K31" s="12">
        <f>sum($B31:$B$31)</f>
        <v>0</v>
      </c>
      <c r="L31" s="12">
        <f t="shared" si="2"/>
        <v>0</v>
      </c>
    </row>
  </sheetData>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4" width="10.25"/>
    <col customWidth="1" min="5" max="5" width="8.5"/>
    <col customWidth="1" min="6" max="6" width="9.5"/>
    <col customWidth="1" min="7" max="7" width="4.75"/>
    <col customWidth="1" min="8" max="8" width="5.5"/>
    <col customWidth="1" min="9" max="9" width="6.88"/>
    <col customWidth="1" min="10" max="10" width="7.5"/>
    <col customWidth="1" min="11" max="11" width="4.63"/>
  </cols>
  <sheetData>
    <row r="1">
      <c r="A1" s="7" t="s">
        <v>74</v>
      </c>
      <c r="B1" s="7" t="s">
        <v>85</v>
      </c>
      <c r="C1" s="7" t="s">
        <v>83</v>
      </c>
      <c r="D1" s="7" t="s">
        <v>87</v>
      </c>
      <c r="E1" s="7" t="s">
        <v>587</v>
      </c>
      <c r="F1" s="7" t="s">
        <v>588</v>
      </c>
      <c r="G1" s="18" t="s">
        <v>569</v>
      </c>
      <c r="H1" s="18" t="s">
        <v>31</v>
      </c>
      <c r="I1" s="18" t="s">
        <v>570</v>
      </c>
      <c r="J1" s="18" t="s">
        <v>571</v>
      </c>
      <c r="K1" s="7" t="s">
        <v>572</v>
      </c>
      <c r="L1" s="7" t="s">
        <v>589</v>
      </c>
      <c r="M1" s="7" t="s">
        <v>590</v>
      </c>
      <c r="N1" s="7" t="s">
        <v>574</v>
      </c>
      <c r="O1" s="7" t="s">
        <v>591</v>
      </c>
      <c r="P1" s="7" t="s">
        <v>592</v>
      </c>
      <c r="Q1" s="7" t="s">
        <v>576</v>
      </c>
      <c r="R1" s="7" t="s">
        <v>593</v>
      </c>
      <c r="S1" s="7" t="s">
        <v>594</v>
      </c>
      <c r="T1" s="7" t="s">
        <v>578</v>
      </c>
    </row>
    <row r="2">
      <c r="A2" s="7">
        <v>1.0</v>
      </c>
      <c r="B2" s="12"/>
      <c r="C2" s="12"/>
      <c r="D2" s="12"/>
      <c r="E2" s="299">
        <f t="shared" ref="E2:F2" si="1">E3-0.01</f>
        <v>0.01</v>
      </c>
      <c r="F2" s="299">
        <f t="shared" si="1"/>
        <v>0.01</v>
      </c>
      <c r="G2" s="12"/>
      <c r="H2" s="12"/>
      <c r="I2" s="12"/>
      <c r="J2" s="12"/>
      <c r="L2" s="12">
        <f t="shared" ref="L2:M2" si="2">sum(B2:B$31)</f>
        <v>1078100000</v>
      </c>
      <c r="M2" s="12">
        <f t="shared" si="2"/>
        <v>357800000</v>
      </c>
      <c r="N2" s="12">
        <f t="shared" ref="N2:N31" si="7">sum($D2:$D$31)</f>
        <v>226900000</v>
      </c>
      <c r="O2" s="12">
        <f t="shared" ref="O2:P2" si="3">sum($B2:$B$28)</f>
        <v>1078100000</v>
      </c>
      <c r="P2" s="12">
        <f t="shared" si="3"/>
        <v>1078100000</v>
      </c>
      <c r="Q2" s="12">
        <f t="shared" ref="Q2:Q28" si="9">sum($D2:$D$28)</f>
        <v>226900000</v>
      </c>
      <c r="R2" s="12">
        <f t="shared" ref="R2:S2" si="4">sum($B2:$B$25)</f>
        <v>217900000</v>
      </c>
      <c r="S2" s="12">
        <f t="shared" si="4"/>
        <v>217900000</v>
      </c>
      <c r="T2" s="12">
        <f t="shared" ref="T2:T25" si="11">sum($D2:$D$25)</f>
        <v>45700000</v>
      </c>
    </row>
    <row r="3">
      <c r="A3" s="14">
        <f t="shared" ref="A3:A31" si="12">A2+1</f>
        <v>2</v>
      </c>
      <c r="B3" s="12"/>
      <c r="C3" s="12"/>
      <c r="D3" s="12"/>
      <c r="E3" s="299">
        <f t="shared" ref="E3:F3" si="5">E4-0.01</f>
        <v>0.02</v>
      </c>
      <c r="F3" s="299">
        <f t="shared" si="5"/>
        <v>0.02</v>
      </c>
      <c r="G3" s="12"/>
      <c r="H3" s="12"/>
      <c r="I3" s="12"/>
      <c r="J3" s="12"/>
      <c r="L3" s="12">
        <f t="shared" ref="L3:M3" si="6">sum(B3:B$31)</f>
        <v>1078100000</v>
      </c>
      <c r="M3" s="12">
        <f t="shared" si="6"/>
        <v>357800000</v>
      </c>
      <c r="N3" s="12">
        <f t="shared" si="7"/>
        <v>226900000</v>
      </c>
      <c r="O3" s="12">
        <f t="shared" ref="O3:P3" si="8">sum($B3:$B$28)</f>
        <v>1078100000</v>
      </c>
      <c r="P3" s="12">
        <f t="shared" si="8"/>
        <v>1078100000</v>
      </c>
      <c r="Q3" s="12">
        <f t="shared" si="9"/>
        <v>226900000</v>
      </c>
      <c r="R3" s="12">
        <f t="shared" ref="R3:S3" si="10">sum($B3:$B$25)</f>
        <v>217900000</v>
      </c>
      <c r="S3" s="12">
        <f t="shared" si="10"/>
        <v>217900000</v>
      </c>
      <c r="T3" s="12">
        <f t="shared" si="11"/>
        <v>45700000</v>
      </c>
    </row>
    <row r="4">
      <c r="A4" s="14">
        <f t="shared" si="12"/>
        <v>3</v>
      </c>
      <c r="B4" s="12"/>
      <c r="C4" s="12"/>
      <c r="D4" s="12"/>
      <c r="E4" s="299">
        <f t="shared" ref="E4:F4" si="13">E5-0.01</f>
        <v>0.03</v>
      </c>
      <c r="F4" s="299">
        <f t="shared" si="13"/>
        <v>0.03</v>
      </c>
      <c r="G4" s="12"/>
      <c r="H4" s="12"/>
      <c r="I4" s="12"/>
      <c r="J4" s="12"/>
      <c r="L4" s="12">
        <f t="shared" ref="L4:M4" si="14">sum(B4:B$31)</f>
        <v>1078100000</v>
      </c>
      <c r="M4" s="12">
        <f t="shared" si="14"/>
        <v>357800000</v>
      </c>
      <c r="N4" s="12">
        <f t="shared" si="7"/>
        <v>226900000</v>
      </c>
      <c r="O4" s="12">
        <f t="shared" ref="O4:P4" si="15">sum($B4:$B$28)</f>
        <v>1078100000</v>
      </c>
      <c r="P4" s="12">
        <f t="shared" si="15"/>
        <v>1078100000</v>
      </c>
      <c r="Q4" s="12">
        <f t="shared" si="9"/>
        <v>226900000</v>
      </c>
      <c r="R4" s="12">
        <f t="shared" ref="R4:S4" si="16">sum($B4:$B$25)</f>
        <v>217900000</v>
      </c>
      <c r="S4" s="12">
        <f t="shared" si="16"/>
        <v>217900000</v>
      </c>
      <c r="T4" s="12">
        <f t="shared" si="11"/>
        <v>45700000</v>
      </c>
    </row>
    <row r="5">
      <c r="A5" s="14">
        <f t="shared" si="12"/>
        <v>4</v>
      </c>
      <c r="B5" s="12"/>
      <c r="C5" s="12"/>
      <c r="D5" s="12"/>
      <c r="E5" s="299">
        <f t="shared" ref="E5:F5" si="17">E6-0.01</f>
        <v>0.04</v>
      </c>
      <c r="F5" s="299">
        <f t="shared" si="17"/>
        <v>0.04</v>
      </c>
      <c r="G5" s="12"/>
      <c r="H5" s="12"/>
      <c r="I5" s="12"/>
      <c r="J5" s="12"/>
      <c r="L5" s="12">
        <f t="shared" ref="L5:M5" si="18">sum(B5:B$31)</f>
        <v>1078100000</v>
      </c>
      <c r="M5" s="12">
        <f t="shared" si="18"/>
        <v>357800000</v>
      </c>
      <c r="N5" s="12">
        <f t="shared" si="7"/>
        <v>226900000</v>
      </c>
      <c r="O5" s="12">
        <f t="shared" ref="O5:P5" si="19">sum($B5:$B$28)</f>
        <v>1078100000</v>
      </c>
      <c r="P5" s="12">
        <f t="shared" si="19"/>
        <v>1078100000</v>
      </c>
      <c r="Q5" s="12">
        <f t="shared" si="9"/>
        <v>226900000</v>
      </c>
      <c r="R5" s="12">
        <f t="shared" ref="R5:S5" si="20">sum($B5:$B$25)</f>
        <v>217900000</v>
      </c>
      <c r="S5" s="12">
        <f t="shared" si="20"/>
        <v>217900000</v>
      </c>
      <c r="T5" s="12">
        <f t="shared" si="11"/>
        <v>45700000</v>
      </c>
    </row>
    <row r="6">
      <c r="A6" s="14">
        <f t="shared" si="12"/>
        <v>5</v>
      </c>
      <c r="B6" s="12"/>
      <c r="C6" s="12"/>
      <c r="D6" s="12"/>
      <c r="E6" s="299">
        <f t="shared" ref="E6:F6" si="21">E7-0.01</f>
        <v>0.05</v>
      </c>
      <c r="F6" s="299">
        <f t="shared" si="21"/>
        <v>0.05</v>
      </c>
      <c r="G6" s="12"/>
      <c r="H6" s="12"/>
      <c r="I6" s="12"/>
      <c r="J6" s="12"/>
      <c r="L6" s="12">
        <f t="shared" ref="L6:M6" si="22">sum(B6:B$31)</f>
        <v>1078100000</v>
      </c>
      <c r="M6" s="12">
        <f t="shared" si="22"/>
        <v>357800000</v>
      </c>
      <c r="N6" s="12">
        <f t="shared" si="7"/>
        <v>226900000</v>
      </c>
      <c r="O6" s="12">
        <f t="shared" ref="O6:P6" si="23">sum($B6:$B$28)</f>
        <v>1078100000</v>
      </c>
      <c r="P6" s="12">
        <f t="shared" si="23"/>
        <v>1078100000</v>
      </c>
      <c r="Q6" s="12">
        <f t="shared" si="9"/>
        <v>226900000</v>
      </c>
      <c r="R6" s="12">
        <f t="shared" ref="R6:S6" si="24">sum($B6:$B$25)</f>
        <v>217900000</v>
      </c>
      <c r="S6" s="12">
        <f t="shared" si="24"/>
        <v>217900000</v>
      </c>
      <c r="T6" s="12">
        <f t="shared" si="11"/>
        <v>45700000</v>
      </c>
    </row>
    <row r="7">
      <c r="A7" s="14">
        <f t="shared" si="12"/>
        <v>6</v>
      </c>
      <c r="B7" s="12"/>
      <c r="C7" s="12"/>
      <c r="D7" s="12"/>
      <c r="E7" s="299">
        <f t="shared" ref="E7:F7" si="25">E8-0.01</f>
        <v>0.06</v>
      </c>
      <c r="F7" s="299">
        <f t="shared" si="25"/>
        <v>0.06</v>
      </c>
      <c r="G7" s="12"/>
      <c r="H7" s="12"/>
      <c r="I7" s="12"/>
      <c r="J7" s="12"/>
      <c r="L7" s="12">
        <f t="shared" ref="L7:M7" si="26">sum(B7:B$31)</f>
        <v>1078100000</v>
      </c>
      <c r="M7" s="12">
        <f t="shared" si="26"/>
        <v>357800000</v>
      </c>
      <c r="N7" s="12">
        <f t="shared" si="7"/>
        <v>226900000</v>
      </c>
      <c r="O7" s="12">
        <f t="shared" ref="O7:P7" si="27">sum($B7:$B$28)</f>
        <v>1078100000</v>
      </c>
      <c r="P7" s="12">
        <f t="shared" si="27"/>
        <v>1078100000</v>
      </c>
      <c r="Q7" s="12">
        <f t="shared" si="9"/>
        <v>226900000</v>
      </c>
      <c r="R7" s="12">
        <f t="shared" ref="R7:S7" si="28">sum($B7:$B$25)</f>
        <v>217900000</v>
      </c>
      <c r="S7" s="12">
        <f t="shared" si="28"/>
        <v>217900000</v>
      </c>
      <c r="T7" s="12">
        <f t="shared" si="11"/>
        <v>45700000</v>
      </c>
    </row>
    <row r="8">
      <c r="A8" s="14">
        <f t="shared" si="12"/>
        <v>7</v>
      </c>
      <c r="B8" s="12"/>
      <c r="C8" s="12"/>
      <c r="D8" s="12"/>
      <c r="E8" s="299">
        <f t="shared" ref="E8:F8" si="29">E9-0.01</f>
        <v>0.07</v>
      </c>
      <c r="F8" s="299">
        <f t="shared" si="29"/>
        <v>0.07</v>
      </c>
      <c r="G8" s="12"/>
      <c r="H8" s="12"/>
      <c r="I8" s="12"/>
      <c r="J8" s="12"/>
      <c r="L8" s="12">
        <f t="shared" ref="L8:M8" si="30">sum(B8:B$31)</f>
        <v>1078100000</v>
      </c>
      <c r="M8" s="12">
        <f t="shared" si="30"/>
        <v>357800000</v>
      </c>
      <c r="N8" s="12">
        <f t="shared" si="7"/>
        <v>226900000</v>
      </c>
      <c r="O8" s="12">
        <f t="shared" ref="O8:P8" si="31">sum($B8:$B$28)</f>
        <v>1078100000</v>
      </c>
      <c r="P8" s="12">
        <f t="shared" si="31"/>
        <v>1078100000</v>
      </c>
      <c r="Q8" s="12">
        <f t="shared" si="9"/>
        <v>226900000</v>
      </c>
      <c r="R8" s="12">
        <f t="shared" ref="R8:S8" si="32">sum($B8:$B$25)</f>
        <v>217900000</v>
      </c>
      <c r="S8" s="12">
        <f t="shared" si="32"/>
        <v>217900000</v>
      </c>
      <c r="T8" s="12">
        <f t="shared" si="11"/>
        <v>45700000</v>
      </c>
    </row>
    <row r="9">
      <c r="A9" s="14">
        <f t="shared" si="12"/>
        <v>8</v>
      </c>
      <c r="B9" s="12"/>
      <c r="C9" s="12"/>
      <c r="D9" s="12"/>
      <c r="E9" s="299">
        <f t="shared" ref="E9:F9" si="33">E10-0.01</f>
        <v>0.08</v>
      </c>
      <c r="F9" s="299">
        <f t="shared" si="33"/>
        <v>0.08</v>
      </c>
      <c r="G9" s="12"/>
      <c r="H9" s="12"/>
      <c r="I9" s="12"/>
      <c r="J9" s="12"/>
      <c r="L9" s="12">
        <f t="shared" ref="L9:M9" si="34">sum(B9:B$31)</f>
        <v>1078100000</v>
      </c>
      <c r="M9" s="12">
        <f t="shared" si="34"/>
        <v>357800000</v>
      </c>
      <c r="N9" s="12">
        <f t="shared" si="7"/>
        <v>226900000</v>
      </c>
      <c r="O9" s="12">
        <f t="shared" ref="O9:P9" si="35">sum($B9:$B$28)</f>
        <v>1078100000</v>
      </c>
      <c r="P9" s="12">
        <f t="shared" si="35"/>
        <v>1078100000</v>
      </c>
      <c r="Q9" s="12">
        <f t="shared" si="9"/>
        <v>226900000</v>
      </c>
      <c r="R9" s="12">
        <f t="shared" ref="R9:S9" si="36">sum($B9:$B$25)</f>
        <v>217900000</v>
      </c>
      <c r="S9" s="12">
        <f t="shared" si="36"/>
        <v>217900000</v>
      </c>
      <c r="T9" s="12">
        <f t="shared" si="11"/>
        <v>45700000</v>
      </c>
    </row>
    <row r="10">
      <c r="A10" s="14">
        <f t="shared" si="12"/>
        <v>9</v>
      </c>
      <c r="B10" s="12"/>
      <c r="C10" s="12"/>
      <c r="D10" s="12"/>
      <c r="E10" s="299">
        <f t="shared" ref="E10:F10" si="37">E11-0.01</f>
        <v>0.09</v>
      </c>
      <c r="F10" s="299">
        <f t="shared" si="37"/>
        <v>0.09</v>
      </c>
      <c r="G10" s="12"/>
      <c r="H10" s="12"/>
      <c r="I10" s="12"/>
      <c r="J10" s="12"/>
      <c r="L10" s="12">
        <f t="shared" ref="L10:M10" si="38">sum(B10:B$31)</f>
        <v>1078100000</v>
      </c>
      <c r="M10" s="12">
        <f t="shared" si="38"/>
        <v>357800000</v>
      </c>
      <c r="N10" s="12">
        <f t="shared" si="7"/>
        <v>226900000</v>
      </c>
      <c r="O10" s="12">
        <f t="shared" ref="O10:P10" si="39">sum($B10:$B$28)</f>
        <v>1078100000</v>
      </c>
      <c r="P10" s="12">
        <f t="shared" si="39"/>
        <v>1078100000</v>
      </c>
      <c r="Q10" s="12">
        <f t="shared" si="9"/>
        <v>226900000</v>
      </c>
      <c r="R10" s="12">
        <f t="shared" ref="R10:S10" si="40">sum($B10:$B$25)</f>
        <v>217900000</v>
      </c>
      <c r="S10" s="12">
        <f t="shared" si="40"/>
        <v>217900000</v>
      </c>
      <c r="T10" s="12">
        <f t="shared" si="11"/>
        <v>45700000</v>
      </c>
    </row>
    <row r="11">
      <c r="A11" s="14">
        <f t="shared" si="12"/>
        <v>10</v>
      </c>
      <c r="B11" s="12"/>
      <c r="C11" s="12"/>
      <c r="D11" s="12"/>
      <c r="E11" s="299">
        <f t="shared" ref="E11:F11" si="41">E12-0.01</f>
        <v>0.1</v>
      </c>
      <c r="F11" s="299">
        <f t="shared" si="41"/>
        <v>0.1</v>
      </c>
      <c r="G11" s="12"/>
      <c r="H11" s="12"/>
      <c r="I11" s="12"/>
      <c r="J11" s="12"/>
      <c r="L11" s="12">
        <f t="shared" ref="L11:M11" si="42">sum(B11:B$31)</f>
        <v>1078100000</v>
      </c>
      <c r="M11" s="12">
        <f t="shared" si="42"/>
        <v>357800000</v>
      </c>
      <c r="N11" s="12">
        <f t="shared" si="7"/>
        <v>226900000</v>
      </c>
      <c r="O11" s="12">
        <f t="shared" ref="O11:P11" si="43">sum($B11:$B$28)</f>
        <v>1078100000</v>
      </c>
      <c r="P11" s="12">
        <f t="shared" si="43"/>
        <v>1078100000</v>
      </c>
      <c r="Q11" s="12">
        <f t="shared" si="9"/>
        <v>226900000</v>
      </c>
      <c r="R11" s="12">
        <f t="shared" ref="R11:S11" si="44">sum($B11:$B$25)</f>
        <v>217900000</v>
      </c>
      <c r="S11" s="12">
        <f t="shared" si="44"/>
        <v>217900000</v>
      </c>
      <c r="T11" s="12">
        <f t="shared" si="11"/>
        <v>45700000</v>
      </c>
    </row>
    <row r="12">
      <c r="A12" s="14">
        <f t="shared" si="12"/>
        <v>11</v>
      </c>
      <c r="B12" s="12"/>
      <c r="C12" s="12"/>
      <c r="D12" s="12"/>
      <c r="E12" s="299">
        <f t="shared" ref="E12:F12" si="45">E13-0.01</f>
        <v>0.11</v>
      </c>
      <c r="F12" s="299">
        <f t="shared" si="45"/>
        <v>0.11</v>
      </c>
      <c r="G12" s="12"/>
      <c r="H12" s="12"/>
      <c r="I12" s="12"/>
      <c r="J12" s="12"/>
      <c r="L12" s="12">
        <f t="shared" ref="L12:M12" si="46">sum(B12:B$31)</f>
        <v>1078100000</v>
      </c>
      <c r="M12" s="12">
        <f t="shared" si="46"/>
        <v>357800000</v>
      </c>
      <c r="N12" s="12">
        <f t="shared" si="7"/>
        <v>226900000</v>
      </c>
      <c r="O12" s="12">
        <f t="shared" ref="O12:P12" si="47">sum($B12:$B$28)</f>
        <v>1078100000</v>
      </c>
      <c r="P12" s="12">
        <f t="shared" si="47"/>
        <v>1078100000</v>
      </c>
      <c r="Q12" s="12">
        <f t="shared" si="9"/>
        <v>226900000</v>
      </c>
      <c r="R12" s="12">
        <f t="shared" ref="R12:S12" si="48">sum($B12:$B$25)</f>
        <v>217900000</v>
      </c>
      <c r="S12" s="12">
        <f t="shared" si="48"/>
        <v>217900000</v>
      </c>
      <c r="T12" s="12">
        <f t="shared" si="11"/>
        <v>45700000</v>
      </c>
    </row>
    <row r="13">
      <c r="A13" s="14">
        <f t="shared" si="12"/>
        <v>12</v>
      </c>
      <c r="B13" s="12"/>
      <c r="C13" s="12"/>
      <c r="D13" s="12"/>
      <c r="E13" s="299">
        <f t="shared" ref="E13:F13" si="49">E14-0.01</f>
        <v>0.12</v>
      </c>
      <c r="F13" s="299">
        <f t="shared" si="49"/>
        <v>0.12</v>
      </c>
      <c r="G13" s="12"/>
      <c r="H13" s="12"/>
      <c r="I13" s="12"/>
      <c r="J13" s="12"/>
      <c r="L13" s="12">
        <f t="shared" ref="L13:M13" si="50">sum(B13:B$31)</f>
        <v>1078100000</v>
      </c>
      <c r="M13" s="12">
        <f t="shared" si="50"/>
        <v>357800000</v>
      </c>
      <c r="N13" s="12">
        <f t="shared" si="7"/>
        <v>226900000</v>
      </c>
      <c r="O13" s="12">
        <f t="shared" ref="O13:P13" si="51">sum($B13:$B$28)</f>
        <v>1078100000</v>
      </c>
      <c r="P13" s="12">
        <f t="shared" si="51"/>
        <v>1078100000</v>
      </c>
      <c r="Q13" s="12">
        <f t="shared" si="9"/>
        <v>226900000</v>
      </c>
      <c r="R13" s="12">
        <f t="shared" ref="R13:S13" si="52">sum($B13:$B$25)</f>
        <v>217900000</v>
      </c>
      <c r="S13" s="12">
        <f t="shared" si="52"/>
        <v>217900000</v>
      </c>
      <c r="T13" s="12">
        <f t="shared" si="11"/>
        <v>45700000</v>
      </c>
    </row>
    <row r="14">
      <c r="A14" s="14">
        <f t="shared" si="12"/>
        <v>13</v>
      </c>
      <c r="B14" s="12"/>
      <c r="C14" s="12"/>
      <c r="D14" s="12"/>
      <c r="E14" s="299">
        <f t="shared" ref="E14:F14" si="53">E15-0.01</f>
        <v>0.13</v>
      </c>
      <c r="F14" s="299">
        <f t="shared" si="53"/>
        <v>0.13</v>
      </c>
      <c r="G14" s="12"/>
      <c r="H14" s="12"/>
      <c r="I14" s="12"/>
      <c r="J14" s="12"/>
      <c r="L14" s="12">
        <f t="shared" ref="L14:M14" si="54">sum(B14:B$31)</f>
        <v>1078100000</v>
      </c>
      <c r="M14" s="12">
        <f t="shared" si="54"/>
        <v>357800000</v>
      </c>
      <c r="N14" s="12">
        <f t="shared" si="7"/>
        <v>226900000</v>
      </c>
      <c r="O14" s="12">
        <f t="shared" ref="O14:P14" si="55">sum($B14:$B$28)</f>
        <v>1078100000</v>
      </c>
      <c r="P14" s="12">
        <f t="shared" si="55"/>
        <v>1078100000</v>
      </c>
      <c r="Q14" s="12">
        <f t="shared" si="9"/>
        <v>226900000</v>
      </c>
      <c r="R14" s="12">
        <f t="shared" ref="R14:S14" si="56">sum($B14:$B$25)</f>
        <v>217900000</v>
      </c>
      <c r="S14" s="12">
        <f t="shared" si="56"/>
        <v>217900000</v>
      </c>
      <c r="T14" s="12">
        <f t="shared" si="11"/>
        <v>45700000</v>
      </c>
    </row>
    <row r="15">
      <c r="A15" s="14">
        <f t="shared" si="12"/>
        <v>14</v>
      </c>
      <c r="B15" s="12"/>
      <c r="C15" s="12"/>
      <c r="D15" s="12"/>
      <c r="E15" s="299">
        <f t="shared" ref="E15:F15" si="57">E16-0.01</f>
        <v>0.14</v>
      </c>
      <c r="F15" s="299">
        <f t="shared" si="57"/>
        <v>0.14</v>
      </c>
      <c r="G15" s="12"/>
      <c r="H15" s="12"/>
      <c r="I15" s="12"/>
      <c r="J15" s="12"/>
      <c r="L15" s="12">
        <f t="shared" ref="L15:M15" si="58">sum(B15:B$31)</f>
        <v>1078100000</v>
      </c>
      <c r="M15" s="12">
        <f t="shared" si="58"/>
        <v>357800000</v>
      </c>
      <c r="N15" s="12">
        <f t="shared" si="7"/>
        <v>226900000</v>
      </c>
      <c r="O15" s="12">
        <f t="shared" ref="O15:P15" si="59">sum($B15:$B$28)</f>
        <v>1078100000</v>
      </c>
      <c r="P15" s="12">
        <f t="shared" si="59"/>
        <v>1078100000</v>
      </c>
      <c r="Q15" s="12">
        <f t="shared" si="9"/>
        <v>226900000</v>
      </c>
      <c r="R15" s="12">
        <f t="shared" ref="R15:S15" si="60">sum($B15:$B$25)</f>
        <v>217900000</v>
      </c>
      <c r="S15" s="12">
        <f t="shared" si="60"/>
        <v>217900000</v>
      </c>
      <c r="T15" s="12">
        <f t="shared" si="11"/>
        <v>45700000</v>
      </c>
    </row>
    <row r="16">
      <c r="A16" s="14">
        <f t="shared" si="12"/>
        <v>15</v>
      </c>
      <c r="B16" s="18">
        <v>6500000.0</v>
      </c>
      <c r="C16" s="18">
        <v>2200000.0</v>
      </c>
      <c r="D16" s="18">
        <v>1400000.0</v>
      </c>
      <c r="E16" s="299">
        <f t="shared" ref="E16:F16" si="61">E17-0.01</f>
        <v>0.15</v>
      </c>
      <c r="F16" s="299">
        <f t="shared" si="61"/>
        <v>0.15</v>
      </c>
      <c r="G16" s="18">
        <v>0.0</v>
      </c>
      <c r="H16" s="18">
        <v>22.0</v>
      </c>
      <c r="I16" s="18">
        <v>42.0</v>
      </c>
      <c r="J16" s="18">
        <v>20.0</v>
      </c>
      <c r="L16" s="12">
        <f t="shared" ref="L16:M16" si="62">sum(B16:B$31)</f>
        <v>1078100000</v>
      </c>
      <c r="M16" s="12">
        <f t="shared" si="62"/>
        <v>357800000</v>
      </c>
      <c r="N16" s="12">
        <f t="shared" si="7"/>
        <v>226900000</v>
      </c>
      <c r="O16" s="12">
        <f t="shared" ref="O16:P16" si="63">sum($B16:$B$28)</f>
        <v>1078100000</v>
      </c>
      <c r="P16" s="12">
        <f t="shared" si="63"/>
        <v>1078100000</v>
      </c>
      <c r="Q16" s="12">
        <f t="shared" si="9"/>
        <v>226900000</v>
      </c>
      <c r="R16" s="12">
        <f t="shared" ref="R16:S16" si="64">sum($B16:$B$25)</f>
        <v>217900000</v>
      </c>
      <c r="S16" s="12">
        <f t="shared" si="64"/>
        <v>217900000</v>
      </c>
      <c r="T16" s="12">
        <f t="shared" si="11"/>
        <v>45700000</v>
      </c>
    </row>
    <row r="17">
      <c r="A17" s="14">
        <f t="shared" si="12"/>
        <v>16</v>
      </c>
      <c r="B17" s="12"/>
      <c r="C17" s="12"/>
      <c r="D17" s="12"/>
      <c r="E17" s="299">
        <f t="shared" ref="E17:F17" si="65">E18-0.01</f>
        <v>0.16</v>
      </c>
      <c r="F17" s="299">
        <f t="shared" si="65"/>
        <v>0.16</v>
      </c>
      <c r="G17" s="12"/>
      <c r="H17" s="12"/>
      <c r="I17" s="12"/>
      <c r="J17" s="12"/>
      <c r="L17" s="12">
        <f t="shared" ref="L17:M17" si="66">sum(B17:B$31)</f>
        <v>1071600000</v>
      </c>
      <c r="M17" s="12">
        <f t="shared" si="66"/>
        <v>355600000</v>
      </c>
      <c r="N17" s="12">
        <f t="shared" si="7"/>
        <v>225500000</v>
      </c>
      <c r="O17" s="12">
        <f t="shared" ref="O17:P17" si="67">sum($B17:$B$28)</f>
        <v>1071600000</v>
      </c>
      <c r="P17" s="12">
        <f t="shared" si="67"/>
        <v>1071600000</v>
      </c>
      <c r="Q17" s="12">
        <f t="shared" si="9"/>
        <v>225500000</v>
      </c>
      <c r="R17" s="12">
        <f t="shared" ref="R17:S17" si="68">sum($B17:$B$25)</f>
        <v>211400000</v>
      </c>
      <c r="S17" s="12">
        <f t="shared" si="68"/>
        <v>211400000</v>
      </c>
      <c r="T17" s="12">
        <f t="shared" si="11"/>
        <v>44300000</v>
      </c>
    </row>
    <row r="18">
      <c r="A18" s="14">
        <f t="shared" si="12"/>
        <v>17</v>
      </c>
      <c r="B18" s="12"/>
      <c r="C18" s="12"/>
      <c r="D18" s="12"/>
      <c r="E18" s="299">
        <f t="shared" ref="E18:F18" si="69">E19-0.01</f>
        <v>0.17</v>
      </c>
      <c r="F18" s="299">
        <f t="shared" si="69"/>
        <v>0.17</v>
      </c>
      <c r="G18" s="12"/>
      <c r="H18" s="12"/>
      <c r="I18" s="12"/>
      <c r="J18" s="12"/>
      <c r="L18" s="12">
        <f t="shared" ref="L18:M18" si="70">sum(B18:B$31)</f>
        <v>1071600000</v>
      </c>
      <c r="M18" s="12">
        <f t="shared" si="70"/>
        <v>355600000</v>
      </c>
      <c r="N18" s="12">
        <f t="shared" si="7"/>
        <v>225500000</v>
      </c>
      <c r="O18" s="12">
        <f t="shared" ref="O18:P18" si="71">sum($B18:$B$28)</f>
        <v>1071600000</v>
      </c>
      <c r="P18" s="12">
        <f t="shared" si="71"/>
        <v>1071600000</v>
      </c>
      <c r="Q18" s="12">
        <f t="shared" si="9"/>
        <v>225500000</v>
      </c>
      <c r="R18" s="12">
        <f t="shared" ref="R18:S18" si="72">sum($B18:$B$25)</f>
        <v>211400000</v>
      </c>
      <c r="S18" s="12">
        <f t="shared" si="72"/>
        <v>211400000</v>
      </c>
      <c r="T18" s="12">
        <f t="shared" si="11"/>
        <v>44300000</v>
      </c>
    </row>
    <row r="19">
      <c r="A19" s="14">
        <f t="shared" si="12"/>
        <v>18</v>
      </c>
      <c r="B19" s="12"/>
      <c r="C19" s="12"/>
      <c r="D19" s="12"/>
      <c r="E19" s="299">
        <f t="shared" ref="E19:F19" si="73">E20-0.01</f>
        <v>0.18</v>
      </c>
      <c r="F19" s="299">
        <f t="shared" si="73"/>
        <v>0.18</v>
      </c>
      <c r="G19" s="12"/>
      <c r="H19" s="12"/>
      <c r="I19" s="12"/>
      <c r="J19" s="12"/>
      <c r="L19" s="12">
        <f t="shared" ref="L19:M19" si="74">sum(B19:B$31)</f>
        <v>1071600000</v>
      </c>
      <c r="M19" s="12">
        <f t="shared" si="74"/>
        <v>355600000</v>
      </c>
      <c r="N19" s="12">
        <f t="shared" si="7"/>
        <v>225500000</v>
      </c>
      <c r="O19" s="12">
        <f t="shared" ref="O19:P19" si="75">sum($B19:$B$28)</f>
        <v>1071600000</v>
      </c>
      <c r="P19" s="12">
        <f t="shared" si="75"/>
        <v>1071600000</v>
      </c>
      <c r="Q19" s="12">
        <f t="shared" si="9"/>
        <v>225500000</v>
      </c>
      <c r="R19" s="12">
        <f t="shared" ref="R19:S19" si="76">sum($B19:$B$25)</f>
        <v>211400000</v>
      </c>
      <c r="S19" s="12">
        <f t="shared" si="76"/>
        <v>211400000</v>
      </c>
      <c r="T19" s="12">
        <f t="shared" si="11"/>
        <v>44300000</v>
      </c>
    </row>
    <row r="20">
      <c r="A20" s="14">
        <f t="shared" si="12"/>
        <v>19</v>
      </c>
      <c r="B20" s="12"/>
      <c r="C20" s="12"/>
      <c r="D20" s="12"/>
      <c r="E20" s="299">
        <f t="shared" ref="E20:F20" si="77">E21-0.01</f>
        <v>0.19</v>
      </c>
      <c r="F20" s="299">
        <f t="shared" si="77"/>
        <v>0.19</v>
      </c>
      <c r="G20" s="12"/>
      <c r="H20" s="12"/>
      <c r="I20" s="12"/>
      <c r="J20" s="12"/>
      <c r="L20" s="12">
        <f t="shared" ref="L20:M20" si="78">sum(B20:B$31)</f>
        <v>1071600000</v>
      </c>
      <c r="M20" s="12">
        <f t="shared" si="78"/>
        <v>355600000</v>
      </c>
      <c r="N20" s="12">
        <f t="shared" si="7"/>
        <v>225500000</v>
      </c>
      <c r="O20" s="12">
        <f t="shared" ref="O20:P20" si="79">sum($B20:$B$28)</f>
        <v>1071600000</v>
      </c>
      <c r="P20" s="12">
        <f t="shared" si="79"/>
        <v>1071600000</v>
      </c>
      <c r="Q20" s="12">
        <f t="shared" si="9"/>
        <v>225500000</v>
      </c>
      <c r="R20" s="12">
        <f t="shared" ref="R20:S20" si="80">sum($B20:$B$25)</f>
        <v>211400000</v>
      </c>
      <c r="S20" s="12">
        <f t="shared" si="80"/>
        <v>211400000</v>
      </c>
      <c r="T20" s="12">
        <f t="shared" si="11"/>
        <v>44300000</v>
      </c>
    </row>
    <row r="21">
      <c r="A21" s="14">
        <f t="shared" si="12"/>
        <v>20</v>
      </c>
      <c r="B21" s="12"/>
      <c r="C21" s="12"/>
      <c r="D21" s="12"/>
      <c r="E21" s="299">
        <f t="shared" ref="E21:F21" si="81">E22-0.01</f>
        <v>0.2</v>
      </c>
      <c r="F21" s="299">
        <f t="shared" si="81"/>
        <v>0.2</v>
      </c>
      <c r="G21" s="12"/>
      <c r="H21" s="12"/>
      <c r="I21" s="12"/>
      <c r="J21" s="12"/>
      <c r="L21" s="12">
        <f t="shared" ref="L21:M21" si="82">sum(B21:B$31)</f>
        <v>1071600000</v>
      </c>
      <c r="M21" s="12">
        <f t="shared" si="82"/>
        <v>355600000</v>
      </c>
      <c r="N21" s="12">
        <f t="shared" si="7"/>
        <v>225500000</v>
      </c>
      <c r="O21" s="12">
        <f t="shared" ref="O21:P21" si="83">sum($B21:$B$28)</f>
        <v>1071600000</v>
      </c>
      <c r="P21" s="12">
        <f t="shared" si="83"/>
        <v>1071600000</v>
      </c>
      <c r="Q21" s="12">
        <f t="shared" si="9"/>
        <v>225500000</v>
      </c>
      <c r="R21" s="12">
        <f t="shared" ref="R21:S21" si="84">sum($B21:$B$25)</f>
        <v>211400000</v>
      </c>
      <c r="S21" s="12">
        <f t="shared" si="84"/>
        <v>211400000</v>
      </c>
      <c r="T21" s="12">
        <f t="shared" si="11"/>
        <v>44300000</v>
      </c>
    </row>
    <row r="22">
      <c r="A22" s="14">
        <f t="shared" si="12"/>
        <v>21</v>
      </c>
      <c r="B22" s="18">
        <v>7.98E7</v>
      </c>
      <c r="C22" s="18">
        <v>2.66E7</v>
      </c>
      <c r="D22" s="18">
        <v>1.71E7</v>
      </c>
      <c r="E22" s="299">
        <f t="shared" ref="E22:F22" si="85">E23-0.01</f>
        <v>0.21</v>
      </c>
      <c r="F22" s="299">
        <f t="shared" si="85"/>
        <v>0.21</v>
      </c>
      <c r="G22" s="18">
        <v>6.0</v>
      </c>
      <c r="H22" s="18">
        <v>14.0</v>
      </c>
      <c r="I22" s="18">
        <v>44.0</v>
      </c>
      <c r="J22" s="18">
        <v>57.0</v>
      </c>
      <c r="L22" s="12">
        <f t="shared" ref="L22:M22" si="86">sum(B22:B$31)</f>
        <v>1071600000</v>
      </c>
      <c r="M22" s="12">
        <f t="shared" si="86"/>
        <v>355600000</v>
      </c>
      <c r="N22" s="12">
        <f t="shared" si="7"/>
        <v>225500000</v>
      </c>
      <c r="O22" s="12">
        <f t="shared" ref="O22:P22" si="87">sum($B22:$B$28)</f>
        <v>1071600000</v>
      </c>
      <c r="P22" s="12">
        <f t="shared" si="87"/>
        <v>1071600000</v>
      </c>
      <c r="Q22" s="12">
        <f t="shared" si="9"/>
        <v>225500000</v>
      </c>
      <c r="R22" s="12">
        <f t="shared" ref="R22:S22" si="88">sum($B22:$B$25)</f>
        <v>211400000</v>
      </c>
      <c r="S22" s="12">
        <f t="shared" si="88"/>
        <v>211400000</v>
      </c>
      <c r="T22" s="12">
        <f t="shared" si="11"/>
        <v>44300000</v>
      </c>
    </row>
    <row r="23">
      <c r="A23" s="14">
        <f t="shared" si="12"/>
        <v>22</v>
      </c>
      <c r="B23" s="12"/>
      <c r="C23" s="12"/>
      <c r="D23" s="12"/>
      <c r="E23" s="299">
        <f t="shared" ref="E23:F23" si="89">E24-0.01</f>
        <v>0.22</v>
      </c>
      <c r="F23" s="299">
        <f t="shared" si="89"/>
        <v>0.22</v>
      </c>
      <c r="G23" s="12"/>
      <c r="H23" s="12"/>
      <c r="I23" s="12"/>
      <c r="J23" s="12"/>
      <c r="L23" s="12">
        <f t="shared" ref="L23:M23" si="90">sum(B23:B$31)</f>
        <v>991800000</v>
      </c>
      <c r="M23" s="12">
        <f t="shared" si="90"/>
        <v>329000000</v>
      </c>
      <c r="N23" s="12">
        <f t="shared" si="7"/>
        <v>208400000</v>
      </c>
      <c r="O23" s="12">
        <f t="shared" ref="O23:P23" si="91">sum($B23:$B$28)</f>
        <v>991800000</v>
      </c>
      <c r="P23" s="12">
        <f t="shared" si="91"/>
        <v>991800000</v>
      </c>
      <c r="Q23" s="12">
        <f t="shared" si="9"/>
        <v>208400000</v>
      </c>
      <c r="R23" s="12">
        <f t="shared" ref="R23:S23" si="92">sum($B23:$B$25)</f>
        <v>131600000</v>
      </c>
      <c r="S23" s="12">
        <f t="shared" si="92"/>
        <v>131600000</v>
      </c>
      <c r="T23" s="12">
        <f t="shared" si="11"/>
        <v>27200000</v>
      </c>
    </row>
    <row r="24">
      <c r="A24" s="14">
        <f t="shared" si="12"/>
        <v>23</v>
      </c>
      <c r="B24" s="18">
        <v>1.316E8</v>
      </c>
      <c r="C24" s="18">
        <v>4.23E7</v>
      </c>
      <c r="D24" s="18">
        <v>2.72E7</v>
      </c>
      <c r="E24" s="299">
        <f t="shared" ref="E24:F24" si="93">E25-0.01</f>
        <v>0.23</v>
      </c>
      <c r="F24" s="299">
        <f t="shared" si="93"/>
        <v>0.23</v>
      </c>
      <c r="G24" s="18">
        <v>11.0</v>
      </c>
      <c r="H24" s="18">
        <v>4.0</v>
      </c>
      <c r="I24" s="18">
        <v>17.0</v>
      </c>
      <c r="J24" s="18">
        <v>9.0</v>
      </c>
      <c r="L24" s="12">
        <f t="shared" ref="L24:M24" si="94">sum(B24:B$31)</f>
        <v>991800000</v>
      </c>
      <c r="M24" s="12">
        <f t="shared" si="94"/>
        <v>329000000</v>
      </c>
      <c r="N24" s="12">
        <f t="shared" si="7"/>
        <v>208400000</v>
      </c>
      <c r="O24" s="12">
        <f t="shared" ref="O24:P24" si="95">sum($B24:$B$28)</f>
        <v>991800000</v>
      </c>
      <c r="P24" s="12">
        <f t="shared" si="95"/>
        <v>991800000</v>
      </c>
      <c r="Q24" s="12">
        <f t="shared" si="9"/>
        <v>208400000</v>
      </c>
      <c r="R24" s="12">
        <f t="shared" ref="R24:S24" si="96">sum($B24:$B$25)</f>
        <v>131600000</v>
      </c>
      <c r="S24" s="12">
        <f t="shared" si="96"/>
        <v>131600000</v>
      </c>
      <c r="T24" s="12">
        <f t="shared" si="11"/>
        <v>27200000</v>
      </c>
    </row>
    <row r="25">
      <c r="A25" s="14">
        <f t="shared" si="12"/>
        <v>24</v>
      </c>
      <c r="B25" s="12"/>
      <c r="C25" s="12"/>
      <c r="D25" s="12"/>
      <c r="E25" s="299">
        <f t="shared" ref="E25:F25" si="97">E26-0.01</f>
        <v>0.24</v>
      </c>
      <c r="F25" s="299">
        <f t="shared" si="97"/>
        <v>0.24</v>
      </c>
      <c r="G25" s="12"/>
      <c r="H25" s="12"/>
      <c r="I25" s="12"/>
      <c r="J25" s="12"/>
      <c r="L25" s="12">
        <f t="shared" ref="L25:M25" si="98">sum(B25:B$31)</f>
        <v>860200000</v>
      </c>
      <c r="M25" s="12">
        <f t="shared" si="98"/>
        <v>286700000</v>
      </c>
      <c r="N25" s="12">
        <f t="shared" si="7"/>
        <v>181200000</v>
      </c>
      <c r="O25" s="12">
        <f t="shared" ref="O25:P25" si="99">sum($B25:$B$28)</f>
        <v>860200000</v>
      </c>
      <c r="P25" s="12">
        <f t="shared" si="99"/>
        <v>860200000</v>
      </c>
      <c r="Q25" s="12">
        <f t="shared" si="9"/>
        <v>181200000</v>
      </c>
      <c r="R25" s="12">
        <f t="shared" ref="R25:S25" si="100">sum($B25:$B$25)</f>
        <v>0</v>
      </c>
      <c r="S25" s="12">
        <f t="shared" si="100"/>
        <v>0</v>
      </c>
      <c r="T25" s="12">
        <f t="shared" si="11"/>
        <v>0</v>
      </c>
    </row>
    <row r="26">
      <c r="A26" s="14">
        <f t="shared" si="12"/>
        <v>25</v>
      </c>
      <c r="B26" s="12"/>
      <c r="C26" s="12"/>
      <c r="D26" s="12"/>
      <c r="E26" s="187">
        <v>0.25</v>
      </c>
      <c r="F26" s="187">
        <v>0.25</v>
      </c>
      <c r="G26" s="12"/>
      <c r="H26" s="12"/>
      <c r="I26" s="12"/>
      <c r="J26" s="12"/>
      <c r="L26" s="12">
        <f t="shared" ref="L26:M26" si="101">sum(B26:B$31)</f>
        <v>860200000</v>
      </c>
      <c r="M26" s="12">
        <f t="shared" si="101"/>
        <v>286700000</v>
      </c>
      <c r="N26" s="12">
        <f t="shared" si="7"/>
        <v>181200000</v>
      </c>
      <c r="O26" s="12">
        <f t="shared" ref="O26:P26" si="102">sum($B26:$B$28)</f>
        <v>860200000</v>
      </c>
      <c r="P26" s="12">
        <f t="shared" si="102"/>
        <v>860200000</v>
      </c>
      <c r="Q26" s="12">
        <f t="shared" si="9"/>
        <v>181200000</v>
      </c>
    </row>
    <row r="27">
      <c r="A27" s="14">
        <f t="shared" si="12"/>
        <v>26</v>
      </c>
      <c r="B27" s="18">
        <v>3.7E8</v>
      </c>
      <c r="C27" s="18">
        <v>1.202E8</v>
      </c>
      <c r="D27" s="18">
        <v>7.95E7</v>
      </c>
      <c r="E27" s="187">
        <v>0.26</v>
      </c>
      <c r="F27" s="187">
        <v>0.26</v>
      </c>
      <c r="G27" s="18">
        <v>30.0</v>
      </c>
      <c r="H27" s="18">
        <v>16.0</v>
      </c>
      <c r="I27" s="18">
        <v>10.0</v>
      </c>
      <c r="J27" s="18">
        <v>35.0</v>
      </c>
      <c r="L27" s="12">
        <f t="shared" ref="L27:M27" si="103">sum(B27:B$31)</f>
        <v>860200000</v>
      </c>
      <c r="M27" s="12">
        <f t="shared" si="103"/>
        <v>286700000</v>
      </c>
      <c r="N27" s="12">
        <f t="shared" si="7"/>
        <v>181200000</v>
      </c>
      <c r="O27" s="12">
        <f t="shared" ref="O27:P27" si="104">sum($B27:$B$28)</f>
        <v>860200000</v>
      </c>
      <c r="P27" s="12">
        <f t="shared" si="104"/>
        <v>860200000</v>
      </c>
      <c r="Q27" s="12">
        <f t="shared" si="9"/>
        <v>181200000</v>
      </c>
    </row>
    <row r="28">
      <c r="A28" s="14">
        <f t="shared" si="12"/>
        <v>27</v>
      </c>
      <c r="B28" s="18">
        <v>4.902E8</v>
      </c>
      <c r="C28" s="18">
        <v>1.665E8</v>
      </c>
      <c r="D28" s="18">
        <v>1.017E8</v>
      </c>
      <c r="E28" s="187">
        <v>0.27</v>
      </c>
      <c r="F28" s="187">
        <v>0.27</v>
      </c>
      <c r="G28" s="18">
        <v>42.0</v>
      </c>
      <c r="H28" s="18">
        <v>22.0</v>
      </c>
      <c r="I28" s="18">
        <v>38.0</v>
      </c>
      <c r="J28" s="18">
        <v>49.0</v>
      </c>
      <c r="L28" s="12">
        <f t="shared" ref="L28:M28" si="105">sum(B28:B$31)</f>
        <v>490200000</v>
      </c>
      <c r="M28" s="12">
        <f t="shared" si="105"/>
        <v>166500000</v>
      </c>
      <c r="N28" s="12">
        <f t="shared" si="7"/>
        <v>101700000</v>
      </c>
      <c r="O28" s="12">
        <f t="shared" ref="O28:P28" si="106">sum($B28:$B$28)</f>
        <v>490200000</v>
      </c>
      <c r="P28" s="12">
        <f t="shared" si="106"/>
        <v>490200000</v>
      </c>
      <c r="Q28" s="12">
        <f t="shared" si="9"/>
        <v>101700000</v>
      </c>
    </row>
    <row r="29">
      <c r="A29" s="14">
        <f t="shared" si="12"/>
        <v>28</v>
      </c>
      <c r="B29" s="12"/>
      <c r="C29" s="12"/>
      <c r="D29" s="12"/>
      <c r="E29" s="299"/>
      <c r="F29" s="299"/>
      <c r="G29" s="12"/>
      <c r="H29" s="12"/>
      <c r="I29" s="12"/>
      <c r="J29" s="12"/>
      <c r="L29" s="12">
        <f t="shared" ref="L29:M29" si="107">sum(B29:B$31)</f>
        <v>0</v>
      </c>
      <c r="M29" s="12">
        <f t="shared" si="107"/>
        <v>0</v>
      </c>
      <c r="N29" s="12">
        <f t="shared" si="7"/>
        <v>0</v>
      </c>
    </row>
    <row r="30">
      <c r="A30" s="14">
        <f t="shared" si="12"/>
        <v>29</v>
      </c>
      <c r="B30" s="12"/>
      <c r="C30" s="12"/>
      <c r="D30" s="12"/>
      <c r="E30" s="299"/>
      <c r="F30" s="299"/>
      <c r="G30" s="12"/>
      <c r="H30" s="12"/>
      <c r="I30" s="12"/>
      <c r="J30" s="12"/>
      <c r="L30" s="12">
        <f t="shared" ref="L30:M30" si="108">sum(B30:B$31)</f>
        <v>0</v>
      </c>
      <c r="M30" s="12">
        <f t="shared" si="108"/>
        <v>0</v>
      </c>
      <c r="N30" s="12">
        <f t="shared" si="7"/>
        <v>0</v>
      </c>
    </row>
    <row r="31">
      <c r="A31" s="14">
        <f t="shared" si="12"/>
        <v>30</v>
      </c>
      <c r="B31" s="12"/>
      <c r="C31" s="12"/>
      <c r="D31" s="12"/>
      <c r="E31" s="299"/>
      <c r="F31" s="299"/>
      <c r="G31" s="12"/>
      <c r="H31" s="12"/>
      <c r="I31" s="12"/>
      <c r="J31" s="12"/>
      <c r="L31" s="12">
        <f t="shared" ref="L31:M31" si="109">sum($B$31:$B31)</f>
        <v>0</v>
      </c>
      <c r="M31" s="12">
        <f t="shared" si="109"/>
        <v>0</v>
      </c>
      <c r="N31" s="12">
        <f t="shared" si="7"/>
        <v>0</v>
      </c>
    </row>
    <row r="32">
      <c r="E32" s="299"/>
      <c r="F32" s="299"/>
      <c r="G32" s="12"/>
      <c r="H32" s="12"/>
      <c r="I32" s="12"/>
      <c r="J32" s="12"/>
    </row>
    <row r="33">
      <c r="E33" s="299"/>
      <c r="F33" s="299"/>
      <c r="G33" s="12"/>
      <c r="H33" s="12"/>
      <c r="I33" s="12"/>
      <c r="J33" s="12"/>
    </row>
    <row r="34">
      <c r="E34" s="299"/>
      <c r="F34" s="299"/>
      <c r="G34" s="12"/>
      <c r="H34" s="12"/>
      <c r="I34" s="12"/>
      <c r="J34" s="12"/>
    </row>
    <row r="35">
      <c r="E35" s="299"/>
      <c r="F35" s="299"/>
      <c r="G35" s="12"/>
      <c r="H35" s="12"/>
      <c r="I35" s="12"/>
      <c r="J35" s="12"/>
    </row>
    <row r="36">
      <c r="E36" s="299"/>
      <c r="F36" s="299"/>
      <c r="G36" s="12"/>
      <c r="H36" s="12"/>
      <c r="I36" s="12"/>
      <c r="J36" s="12"/>
    </row>
    <row r="37">
      <c r="E37" s="299"/>
      <c r="F37" s="299"/>
      <c r="G37" s="12"/>
      <c r="H37" s="12"/>
      <c r="I37" s="12"/>
      <c r="J37" s="12"/>
    </row>
    <row r="38">
      <c r="E38" s="299"/>
      <c r="F38" s="299"/>
      <c r="G38" s="12"/>
      <c r="H38" s="12"/>
      <c r="I38" s="12"/>
      <c r="J38" s="12"/>
    </row>
    <row r="39">
      <c r="E39" s="299"/>
      <c r="F39" s="299"/>
      <c r="G39" s="12"/>
      <c r="H39" s="12"/>
      <c r="I39" s="12"/>
      <c r="J39" s="12"/>
    </row>
    <row r="40">
      <c r="E40" s="299"/>
      <c r="F40" s="299"/>
      <c r="G40" s="12"/>
      <c r="H40" s="12"/>
      <c r="I40" s="12"/>
      <c r="J40" s="12"/>
    </row>
    <row r="41">
      <c r="E41" s="299"/>
      <c r="F41" s="299"/>
      <c r="G41" s="12"/>
      <c r="H41" s="12"/>
      <c r="I41" s="12"/>
      <c r="J41" s="12"/>
    </row>
    <row r="42">
      <c r="E42" s="299"/>
      <c r="F42" s="299"/>
      <c r="G42" s="12"/>
      <c r="H42" s="12"/>
      <c r="I42" s="12"/>
      <c r="J42" s="12"/>
    </row>
    <row r="43">
      <c r="E43" s="299"/>
      <c r="F43" s="299"/>
      <c r="G43" s="12"/>
      <c r="H43" s="12"/>
      <c r="I43" s="12"/>
      <c r="J43" s="12"/>
    </row>
    <row r="44">
      <c r="E44" s="299"/>
      <c r="F44" s="299"/>
      <c r="G44" s="12"/>
      <c r="H44" s="12"/>
      <c r="I44" s="12"/>
      <c r="J44" s="12"/>
    </row>
    <row r="45">
      <c r="E45" s="299"/>
      <c r="F45" s="299"/>
      <c r="G45" s="12"/>
      <c r="H45" s="12"/>
      <c r="I45" s="12"/>
      <c r="J45" s="12"/>
    </row>
    <row r="46">
      <c r="E46" s="299"/>
      <c r="F46" s="299"/>
      <c r="G46" s="12"/>
      <c r="H46" s="12"/>
      <c r="I46" s="12"/>
      <c r="J46" s="12"/>
    </row>
    <row r="47">
      <c r="E47" s="299"/>
      <c r="F47" s="299"/>
      <c r="G47" s="12"/>
      <c r="H47" s="12"/>
      <c r="I47" s="12"/>
      <c r="J47" s="12"/>
    </row>
    <row r="48">
      <c r="E48" s="299"/>
      <c r="F48" s="299"/>
      <c r="G48" s="12"/>
      <c r="H48" s="12"/>
      <c r="I48" s="12"/>
      <c r="J48" s="12"/>
    </row>
    <row r="49">
      <c r="E49" s="299"/>
      <c r="F49" s="299"/>
      <c r="G49" s="12"/>
      <c r="H49" s="12"/>
      <c r="I49" s="12"/>
      <c r="J49" s="12"/>
    </row>
    <row r="50">
      <c r="E50" s="299"/>
      <c r="F50" s="299"/>
      <c r="G50" s="12"/>
      <c r="H50" s="12"/>
      <c r="I50" s="12"/>
      <c r="J50" s="12"/>
    </row>
    <row r="51">
      <c r="E51" s="299"/>
      <c r="F51" s="299"/>
      <c r="G51" s="12"/>
      <c r="H51" s="12"/>
      <c r="I51" s="12"/>
      <c r="J51" s="12"/>
    </row>
    <row r="52">
      <c r="E52" s="299"/>
      <c r="F52" s="299"/>
      <c r="G52" s="12"/>
      <c r="H52" s="12"/>
      <c r="I52" s="12"/>
      <c r="J52" s="12"/>
    </row>
    <row r="53">
      <c r="E53" s="299"/>
      <c r="F53" s="299"/>
      <c r="G53" s="12"/>
      <c r="H53" s="12"/>
      <c r="I53" s="12"/>
      <c r="J53" s="12"/>
    </row>
    <row r="54">
      <c r="E54" s="299"/>
      <c r="F54" s="299"/>
      <c r="G54" s="12"/>
      <c r="H54" s="12"/>
      <c r="I54" s="12"/>
      <c r="J54" s="12"/>
    </row>
    <row r="55">
      <c r="E55" s="299"/>
      <c r="F55" s="299"/>
      <c r="G55" s="12"/>
      <c r="H55" s="12"/>
      <c r="I55" s="12"/>
      <c r="J55" s="12"/>
    </row>
    <row r="56">
      <c r="E56" s="299"/>
      <c r="F56" s="299"/>
      <c r="G56" s="12"/>
      <c r="H56" s="12"/>
      <c r="I56" s="12"/>
      <c r="J56" s="12"/>
    </row>
    <row r="57">
      <c r="E57" s="299"/>
      <c r="F57" s="299"/>
      <c r="G57" s="12"/>
      <c r="H57" s="12"/>
      <c r="I57" s="12"/>
      <c r="J57" s="12"/>
    </row>
    <row r="58">
      <c r="E58" s="299"/>
      <c r="F58" s="299"/>
      <c r="G58" s="12"/>
      <c r="H58" s="12"/>
      <c r="I58" s="12"/>
      <c r="J58" s="12"/>
    </row>
    <row r="59">
      <c r="E59" s="299"/>
      <c r="F59" s="299"/>
      <c r="G59" s="12"/>
      <c r="H59" s="12"/>
      <c r="I59" s="12"/>
      <c r="J59" s="12"/>
    </row>
    <row r="60">
      <c r="E60" s="299"/>
      <c r="F60" s="299"/>
      <c r="G60" s="12"/>
      <c r="H60" s="12"/>
      <c r="I60" s="12"/>
      <c r="J60" s="12"/>
    </row>
    <row r="61">
      <c r="E61" s="299"/>
      <c r="F61" s="299"/>
      <c r="G61" s="12"/>
      <c r="H61" s="12"/>
      <c r="I61" s="12"/>
      <c r="J61" s="12"/>
    </row>
    <row r="62">
      <c r="E62" s="299"/>
      <c r="F62" s="299"/>
      <c r="G62" s="12"/>
      <c r="H62" s="12"/>
      <c r="I62" s="12"/>
      <c r="J62" s="12"/>
    </row>
    <row r="63">
      <c r="E63" s="299"/>
      <c r="F63" s="299"/>
      <c r="G63" s="12"/>
      <c r="H63" s="12"/>
      <c r="I63" s="12"/>
      <c r="J63" s="12"/>
    </row>
    <row r="64">
      <c r="E64" s="299"/>
      <c r="F64" s="299"/>
      <c r="G64" s="12"/>
      <c r="H64" s="12"/>
      <c r="I64" s="12"/>
      <c r="J64" s="12"/>
    </row>
    <row r="65">
      <c r="E65" s="299"/>
      <c r="F65" s="299"/>
      <c r="G65" s="12"/>
      <c r="H65" s="12"/>
      <c r="I65" s="12"/>
      <c r="J65" s="12"/>
    </row>
    <row r="66">
      <c r="E66" s="299"/>
      <c r="F66" s="299"/>
      <c r="G66" s="12"/>
      <c r="H66" s="12"/>
      <c r="I66" s="12"/>
      <c r="J66" s="12"/>
    </row>
    <row r="67">
      <c r="E67" s="299"/>
      <c r="F67" s="299"/>
      <c r="G67" s="12"/>
      <c r="H67" s="12"/>
      <c r="I67" s="12"/>
      <c r="J67" s="12"/>
    </row>
    <row r="68">
      <c r="E68" s="299"/>
      <c r="F68" s="299"/>
      <c r="G68" s="12"/>
      <c r="H68" s="12"/>
      <c r="I68" s="12"/>
      <c r="J68" s="12"/>
    </row>
    <row r="69">
      <c r="E69" s="299"/>
      <c r="F69" s="299"/>
      <c r="G69" s="12"/>
      <c r="H69" s="12"/>
      <c r="I69" s="12"/>
      <c r="J69" s="12"/>
    </row>
    <row r="70">
      <c r="E70" s="299"/>
      <c r="F70" s="299"/>
      <c r="G70" s="12"/>
      <c r="H70" s="12"/>
      <c r="I70" s="12"/>
      <c r="J70" s="12"/>
    </row>
    <row r="71">
      <c r="E71" s="299"/>
      <c r="F71" s="299"/>
      <c r="G71" s="12"/>
      <c r="H71" s="12"/>
      <c r="I71" s="12"/>
      <c r="J71" s="12"/>
    </row>
    <row r="72">
      <c r="E72" s="299"/>
      <c r="F72" s="299"/>
      <c r="G72" s="12"/>
      <c r="H72" s="12"/>
      <c r="I72" s="12"/>
      <c r="J72" s="12"/>
    </row>
    <row r="73">
      <c r="E73" s="299"/>
      <c r="F73" s="299"/>
      <c r="G73" s="12"/>
      <c r="H73" s="12"/>
      <c r="I73" s="12"/>
      <c r="J73" s="12"/>
    </row>
    <row r="74">
      <c r="E74" s="299"/>
      <c r="F74" s="299"/>
      <c r="G74" s="12"/>
      <c r="H74" s="12"/>
      <c r="I74" s="12"/>
      <c r="J74" s="12"/>
    </row>
    <row r="75">
      <c r="E75" s="299"/>
      <c r="F75" s="299"/>
      <c r="G75" s="12"/>
      <c r="H75" s="12"/>
      <c r="I75" s="12"/>
      <c r="J75" s="12"/>
    </row>
    <row r="76">
      <c r="E76" s="299"/>
      <c r="F76" s="299"/>
      <c r="G76" s="12"/>
      <c r="H76" s="12"/>
      <c r="I76" s="12"/>
      <c r="J76" s="12"/>
    </row>
    <row r="77">
      <c r="E77" s="299"/>
      <c r="F77" s="299"/>
      <c r="G77" s="12"/>
      <c r="H77" s="12"/>
      <c r="I77" s="12"/>
      <c r="J77" s="12"/>
    </row>
    <row r="78">
      <c r="E78" s="299"/>
      <c r="F78" s="299"/>
      <c r="G78" s="12"/>
      <c r="H78" s="12"/>
      <c r="I78" s="12"/>
      <c r="J78" s="12"/>
    </row>
    <row r="79">
      <c r="E79" s="299"/>
      <c r="F79" s="299"/>
      <c r="G79" s="12"/>
      <c r="H79" s="12"/>
      <c r="I79" s="12"/>
      <c r="J79" s="12"/>
    </row>
    <row r="80">
      <c r="E80" s="299"/>
      <c r="F80" s="299"/>
      <c r="G80" s="12"/>
      <c r="H80" s="12"/>
      <c r="I80" s="12"/>
      <c r="J80" s="12"/>
    </row>
    <row r="81">
      <c r="E81" s="299"/>
      <c r="F81" s="299"/>
      <c r="G81" s="12"/>
      <c r="H81" s="12"/>
      <c r="I81" s="12"/>
      <c r="J81" s="12"/>
    </row>
    <row r="82">
      <c r="E82" s="299"/>
      <c r="F82" s="299"/>
      <c r="G82" s="12"/>
      <c r="H82" s="12"/>
      <c r="I82" s="12"/>
      <c r="J82" s="12"/>
    </row>
    <row r="83">
      <c r="E83" s="299"/>
      <c r="F83" s="299"/>
      <c r="G83" s="12"/>
      <c r="H83" s="12"/>
      <c r="I83" s="12"/>
      <c r="J83" s="12"/>
    </row>
    <row r="84">
      <c r="E84" s="299"/>
      <c r="F84" s="299"/>
      <c r="G84" s="12"/>
      <c r="H84" s="12"/>
      <c r="I84" s="12"/>
      <c r="J84" s="12"/>
    </row>
    <row r="85">
      <c r="E85" s="299"/>
      <c r="F85" s="299"/>
      <c r="G85" s="12"/>
      <c r="H85" s="12"/>
      <c r="I85" s="12"/>
      <c r="J85" s="12"/>
    </row>
    <row r="86">
      <c r="E86" s="299"/>
      <c r="F86" s="299"/>
      <c r="G86" s="12"/>
      <c r="H86" s="12"/>
      <c r="I86" s="12"/>
      <c r="J86" s="12"/>
    </row>
    <row r="87">
      <c r="E87" s="299"/>
      <c r="F87" s="299"/>
      <c r="G87" s="12"/>
      <c r="H87" s="12"/>
      <c r="I87" s="12"/>
      <c r="J87" s="12"/>
    </row>
    <row r="88">
      <c r="E88" s="299"/>
      <c r="F88" s="299"/>
      <c r="G88" s="12"/>
      <c r="H88" s="12"/>
      <c r="I88" s="12"/>
      <c r="J88" s="12"/>
    </row>
    <row r="89">
      <c r="E89" s="299"/>
      <c r="F89" s="299"/>
      <c r="G89" s="12"/>
      <c r="H89" s="12"/>
      <c r="I89" s="12"/>
      <c r="J89" s="12"/>
    </row>
    <row r="90">
      <c r="E90" s="299"/>
      <c r="F90" s="299"/>
      <c r="G90" s="12"/>
      <c r="H90" s="12"/>
      <c r="I90" s="12"/>
      <c r="J90" s="12"/>
    </row>
    <row r="91">
      <c r="E91" s="299"/>
      <c r="F91" s="299"/>
      <c r="G91" s="12"/>
      <c r="H91" s="12"/>
      <c r="I91" s="12"/>
      <c r="J91" s="12"/>
    </row>
    <row r="92">
      <c r="E92" s="299"/>
      <c r="F92" s="299"/>
      <c r="G92" s="12"/>
      <c r="H92" s="12"/>
      <c r="I92" s="12"/>
      <c r="J92" s="12"/>
    </row>
    <row r="93">
      <c r="E93" s="299"/>
      <c r="F93" s="299"/>
      <c r="G93" s="12"/>
      <c r="H93" s="12"/>
      <c r="I93" s="12"/>
      <c r="J93" s="12"/>
    </row>
    <row r="94">
      <c r="E94" s="299"/>
      <c r="F94" s="299"/>
      <c r="G94" s="12"/>
      <c r="H94" s="12"/>
      <c r="I94" s="12"/>
      <c r="J94" s="12"/>
    </row>
    <row r="95">
      <c r="E95" s="299"/>
      <c r="F95" s="299"/>
      <c r="G95" s="12"/>
      <c r="H95" s="12"/>
      <c r="I95" s="12"/>
      <c r="J95" s="12"/>
    </row>
    <row r="96">
      <c r="E96" s="299"/>
      <c r="F96" s="299"/>
      <c r="G96" s="12"/>
      <c r="H96" s="12"/>
      <c r="I96" s="12"/>
      <c r="J96" s="12"/>
    </row>
    <row r="97">
      <c r="E97" s="299"/>
      <c r="F97" s="299"/>
      <c r="G97" s="12"/>
      <c r="H97" s="12"/>
      <c r="I97" s="12"/>
      <c r="J97" s="12"/>
    </row>
    <row r="98">
      <c r="E98" s="299"/>
      <c r="F98" s="299"/>
      <c r="G98" s="12"/>
      <c r="H98" s="12"/>
      <c r="I98" s="12"/>
      <c r="J98" s="12"/>
    </row>
    <row r="99">
      <c r="E99" s="299"/>
      <c r="F99" s="299"/>
      <c r="G99" s="12"/>
      <c r="H99" s="12"/>
      <c r="I99" s="12"/>
      <c r="J99" s="12"/>
    </row>
    <row r="100">
      <c r="E100" s="299"/>
      <c r="F100" s="299"/>
      <c r="G100" s="12"/>
      <c r="H100" s="12"/>
      <c r="I100" s="12"/>
      <c r="J100" s="12"/>
    </row>
    <row r="101">
      <c r="E101" s="299"/>
      <c r="F101" s="299"/>
      <c r="G101" s="12"/>
      <c r="H101" s="12"/>
      <c r="I101" s="12"/>
      <c r="J101" s="12"/>
    </row>
    <row r="102">
      <c r="E102" s="299"/>
      <c r="F102" s="299"/>
      <c r="G102" s="12"/>
      <c r="H102" s="12"/>
      <c r="I102" s="12"/>
      <c r="J102" s="12"/>
    </row>
    <row r="103">
      <c r="E103" s="299"/>
      <c r="F103" s="299"/>
      <c r="G103" s="12"/>
      <c r="H103" s="12"/>
      <c r="I103" s="12"/>
      <c r="J103" s="12"/>
    </row>
    <row r="104">
      <c r="E104" s="299"/>
      <c r="F104" s="299"/>
      <c r="G104" s="12"/>
      <c r="H104" s="12"/>
      <c r="I104" s="12"/>
      <c r="J104" s="12"/>
    </row>
    <row r="105">
      <c r="E105" s="299"/>
      <c r="F105" s="299"/>
      <c r="G105" s="12"/>
      <c r="H105" s="12"/>
      <c r="I105" s="12"/>
      <c r="J105" s="12"/>
    </row>
    <row r="106">
      <c r="E106" s="299"/>
      <c r="F106" s="299"/>
      <c r="G106" s="12"/>
      <c r="H106" s="12"/>
      <c r="I106" s="12"/>
      <c r="J106" s="12"/>
    </row>
    <row r="107">
      <c r="E107" s="299"/>
      <c r="F107" s="299"/>
      <c r="G107" s="12"/>
      <c r="H107" s="12"/>
      <c r="I107" s="12"/>
      <c r="J107" s="12"/>
    </row>
    <row r="108">
      <c r="E108" s="299"/>
      <c r="F108" s="299"/>
      <c r="G108" s="12"/>
      <c r="H108" s="12"/>
      <c r="I108" s="12"/>
      <c r="J108" s="12"/>
    </row>
    <row r="109">
      <c r="E109" s="299"/>
      <c r="F109" s="299"/>
      <c r="G109" s="12"/>
      <c r="H109" s="12"/>
      <c r="I109" s="12"/>
      <c r="J109" s="12"/>
    </row>
    <row r="110">
      <c r="E110" s="299"/>
      <c r="F110" s="299"/>
      <c r="G110" s="12"/>
      <c r="H110" s="12"/>
      <c r="I110" s="12"/>
      <c r="J110" s="12"/>
    </row>
    <row r="111">
      <c r="E111" s="299"/>
      <c r="F111" s="299"/>
      <c r="G111" s="12"/>
      <c r="H111" s="12"/>
      <c r="I111" s="12"/>
      <c r="J111" s="12"/>
    </row>
    <row r="112">
      <c r="E112" s="299"/>
      <c r="F112" s="299"/>
      <c r="G112" s="12"/>
      <c r="H112" s="12"/>
      <c r="I112" s="12"/>
      <c r="J112" s="12"/>
    </row>
    <row r="113">
      <c r="E113" s="299"/>
      <c r="F113" s="299"/>
      <c r="G113" s="12"/>
      <c r="H113" s="12"/>
      <c r="I113" s="12"/>
      <c r="J113" s="12"/>
    </row>
    <row r="114">
      <c r="E114" s="299"/>
      <c r="F114" s="299"/>
      <c r="G114" s="12"/>
      <c r="H114" s="12"/>
      <c r="I114" s="12"/>
      <c r="J114" s="12"/>
    </row>
    <row r="115">
      <c r="E115" s="299"/>
      <c r="F115" s="299"/>
      <c r="G115" s="12"/>
      <c r="H115" s="12"/>
      <c r="I115" s="12"/>
      <c r="J115" s="12"/>
    </row>
    <row r="116">
      <c r="E116" s="299"/>
      <c r="F116" s="299"/>
      <c r="G116" s="12"/>
      <c r="H116" s="12"/>
      <c r="I116" s="12"/>
      <c r="J116" s="12"/>
    </row>
    <row r="117">
      <c r="E117" s="299"/>
      <c r="F117" s="299"/>
      <c r="G117" s="12"/>
      <c r="H117" s="12"/>
      <c r="I117" s="12"/>
      <c r="J117" s="12"/>
    </row>
    <row r="118">
      <c r="E118" s="299"/>
      <c r="F118" s="299"/>
      <c r="G118" s="12"/>
      <c r="H118" s="12"/>
      <c r="I118" s="12"/>
      <c r="J118" s="12"/>
    </row>
    <row r="119">
      <c r="E119" s="299"/>
      <c r="F119" s="299"/>
      <c r="G119" s="12"/>
      <c r="H119" s="12"/>
      <c r="I119" s="12"/>
      <c r="J119" s="12"/>
    </row>
    <row r="120">
      <c r="E120" s="299"/>
      <c r="F120" s="299"/>
      <c r="G120" s="12"/>
      <c r="H120" s="12"/>
      <c r="I120" s="12"/>
      <c r="J120" s="12"/>
    </row>
    <row r="121">
      <c r="E121" s="299"/>
      <c r="F121" s="299"/>
      <c r="G121" s="12"/>
      <c r="H121" s="12"/>
      <c r="I121" s="12"/>
      <c r="J121" s="12"/>
    </row>
    <row r="122">
      <c r="E122" s="299"/>
      <c r="F122" s="299"/>
      <c r="G122" s="12"/>
      <c r="H122" s="12"/>
      <c r="I122" s="12"/>
      <c r="J122" s="12"/>
    </row>
    <row r="123">
      <c r="E123" s="299"/>
      <c r="F123" s="299"/>
      <c r="G123" s="12"/>
      <c r="H123" s="12"/>
      <c r="I123" s="12"/>
      <c r="J123" s="12"/>
    </row>
    <row r="124">
      <c r="E124" s="299"/>
      <c r="F124" s="299"/>
      <c r="G124" s="12"/>
      <c r="H124" s="12"/>
      <c r="I124" s="12"/>
      <c r="J124" s="12"/>
    </row>
    <row r="125">
      <c r="E125" s="299"/>
      <c r="F125" s="299"/>
      <c r="G125" s="12"/>
      <c r="H125" s="12"/>
      <c r="I125" s="12"/>
      <c r="J125" s="12"/>
    </row>
    <row r="126">
      <c r="E126" s="299"/>
      <c r="F126" s="299"/>
      <c r="G126" s="12"/>
      <c r="H126" s="12"/>
      <c r="I126" s="12"/>
      <c r="J126" s="12"/>
    </row>
    <row r="127">
      <c r="E127" s="299"/>
      <c r="F127" s="299"/>
      <c r="G127" s="12"/>
      <c r="H127" s="12"/>
      <c r="I127" s="12"/>
      <c r="J127" s="12"/>
    </row>
    <row r="128">
      <c r="E128" s="299"/>
      <c r="F128" s="299"/>
      <c r="G128" s="12"/>
      <c r="H128" s="12"/>
      <c r="I128" s="12"/>
      <c r="J128" s="12"/>
    </row>
    <row r="129">
      <c r="E129" s="299"/>
      <c r="F129" s="299"/>
      <c r="G129" s="12"/>
      <c r="H129" s="12"/>
      <c r="I129" s="12"/>
      <c r="J129" s="12"/>
    </row>
    <row r="130">
      <c r="E130" s="299"/>
      <c r="F130" s="299"/>
      <c r="G130" s="12"/>
      <c r="H130" s="12"/>
      <c r="I130" s="12"/>
      <c r="J130" s="12"/>
    </row>
    <row r="131">
      <c r="E131" s="299"/>
      <c r="F131" s="299"/>
      <c r="G131" s="12"/>
      <c r="H131" s="12"/>
      <c r="I131" s="12"/>
      <c r="J131" s="12"/>
    </row>
    <row r="132">
      <c r="E132" s="299"/>
      <c r="F132" s="299"/>
      <c r="G132" s="12"/>
      <c r="H132" s="12"/>
      <c r="I132" s="12"/>
      <c r="J132" s="12"/>
    </row>
    <row r="133">
      <c r="E133" s="299"/>
      <c r="F133" s="299"/>
      <c r="G133" s="12"/>
      <c r="H133" s="12"/>
      <c r="I133" s="12"/>
      <c r="J133" s="12"/>
    </row>
    <row r="134">
      <c r="E134" s="299"/>
      <c r="F134" s="299"/>
      <c r="G134" s="12"/>
      <c r="H134" s="12"/>
      <c r="I134" s="12"/>
      <c r="J134" s="12"/>
    </row>
    <row r="135">
      <c r="E135" s="299"/>
      <c r="F135" s="299"/>
      <c r="G135" s="12"/>
      <c r="H135" s="12"/>
      <c r="I135" s="12"/>
      <c r="J135" s="12"/>
    </row>
    <row r="136">
      <c r="E136" s="299"/>
      <c r="F136" s="299"/>
      <c r="G136" s="12"/>
      <c r="H136" s="12"/>
      <c r="I136" s="12"/>
      <c r="J136" s="12"/>
    </row>
    <row r="137">
      <c r="E137" s="299"/>
      <c r="F137" s="299"/>
      <c r="G137" s="12"/>
      <c r="H137" s="12"/>
      <c r="I137" s="12"/>
      <c r="J137" s="12"/>
    </row>
    <row r="138">
      <c r="E138" s="299"/>
      <c r="F138" s="299"/>
      <c r="G138" s="12"/>
      <c r="H138" s="12"/>
      <c r="I138" s="12"/>
      <c r="J138" s="12"/>
    </row>
    <row r="139">
      <c r="E139" s="299"/>
      <c r="F139" s="299"/>
      <c r="G139" s="12"/>
      <c r="H139" s="12"/>
      <c r="I139" s="12"/>
      <c r="J139" s="12"/>
    </row>
    <row r="140">
      <c r="E140" s="299"/>
      <c r="F140" s="299"/>
      <c r="G140" s="12"/>
      <c r="H140" s="12"/>
      <c r="I140" s="12"/>
      <c r="J140" s="12"/>
    </row>
    <row r="141">
      <c r="E141" s="299"/>
      <c r="F141" s="299"/>
      <c r="G141" s="12"/>
      <c r="H141" s="12"/>
      <c r="I141" s="12"/>
      <c r="J141" s="12"/>
    </row>
    <row r="142">
      <c r="E142" s="299"/>
      <c r="F142" s="299"/>
      <c r="G142" s="12"/>
      <c r="H142" s="12"/>
      <c r="I142" s="12"/>
      <c r="J142" s="12"/>
    </row>
    <row r="143">
      <c r="E143" s="299"/>
      <c r="F143" s="299"/>
      <c r="G143" s="12"/>
      <c r="H143" s="12"/>
      <c r="I143" s="12"/>
      <c r="J143" s="12"/>
    </row>
    <row r="144">
      <c r="E144" s="299"/>
      <c r="F144" s="299"/>
      <c r="G144" s="12"/>
      <c r="H144" s="12"/>
      <c r="I144" s="12"/>
      <c r="J144" s="12"/>
    </row>
    <row r="145">
      <c r="E145" s="299"/>
      <c r="F145" s="299"/>
      <c r="G145" s="12"/>
      <c r="H145" s="12"/>
      <c r="I145" s="12"/>
      <c r="J145" s="12"/>
    </row>
    <row r="146">
      <c r="E146" s="299"/>
      <c r="F146" s="299"/>
      <c r="G146" s="12"/>
      <c r="H146" s="12"/>
      <c r="I146" s="12"/>
      <c r="J146" s="12"/>
    </row>
    <row r="147">
      <c r="E147" s="299"/>
      <c r="F147" s="299"/>
      <c r="G147" s="12"/>
      <c r="H147" s="12"/>
      <c r="I147" s="12"/>
      <c r="J147" s="12"/>
    </row>
    <row r="148">
      <c r="E148" s="299"/>
      <c r="F148" s="299"/>
      <c r="G148" s="12"/>
      <c r="H148" s="12"/>
      <c r="I148" s="12"/>
      <c r="J148" s="12"/>
    </row>
    <row r="149">
      <c r="E149" s="299"/>
      <c r="F149" s="299"/>
      <c r="G149" s="12"/>
      <c r="H149" s="12"/>
      <c r="I149" s="12"/>
      <c r="J149" s="12"/>
    </row>
    <row r="150">
      <c r="E150" s="299"/>
      <c r="F150" s="299"/>
      <c r="G150" s="12"/>
      <c r="H150" s="12"/>
      <c r="I150" s="12"/>
      <c r="J150" s="12"/>
    </row>
    <row r="151">
      <c r="E151" s="299"/>
      <c r="F151" s="299"/>
      <c r="G151" s="12"/>
      <c r="H151" s="12"/>
      <c r="I151" s="12"/>
      <c r="J151" s="12"/>
    </row>
    <row r="152">
      <c r="E152" s="299"/>
      <c r="F152" s="299"/>
      <c r="G152" s="12"/>
      <c r="H152" s="12"/>
      <c r="I152" s="12"/>
      <c r="J152" s="12"/>
    </row>
    <row r="153">
      <c r="E153" s="299"/>
      <c r="F153" s="299"/>
      <c r="G153" s="12"/>
      <c r="H153" s="12"/>
      <c r="I153" s="12"/>
      <c r="J153" s="12"/>
    </row>
    <row r="154">
      <c r="E154" s="299"/>
      <c r="F154" s="299"/>
      <c r="G154" s="12"/>
      <c r="H154" s="12"/>
      <c r="I154" s="12"/>
      <c r="J154" s="12"/>
    </row>
    <row r="155">
      <c r="E155" s="299"/>
      <c r="F155" s="299"/>
      <c r="G155" s="12"/>
      <c r="H155" s="12"/>
      <c r="I155" s="12"/>
      <c r="J155" s="12"/>
    </row>
    <row r="156">
      <c r="E156" s="299"/>
      <c r="F156" s="299"/>
      <c r="G156" s="12"/>
      <c r="H156" s="12"/>
      <c r="I156" s="12"/>
      <c r="J156" s="12"/>
    </row>
    <row r="157">
      <c r="E157" s="299"/>
      <c r="F157" s="299"/>
      <c r="G157" s="12"/>
      <c r="H157" s="12"/>
      <c r="I157" s="12"/>
      <c r="J157" s="12"/>
    </row>
    <row r="158">
      <c r="E158" s="299"/>
      <c r="F158" s="299"/>
      <c r="G158" s="12"/>
      <c r="H158" s="12"/>
      <c r="I158" s="12"/>
      <c r="J158" s="12"/>
    </row>
    <row r="159">
      <c r="E159" s="299"/>
      <c r="F159" s="299"/>
      <c r="G159" s="12"/>
      <c r="H159" s="12"/>
      <c r="I159" s="12"/>
      <c r="J159" s="12"/>
    </row>
    <row r="160">
      <c r="E160" s="299"/>
      <c r="F160" s="299"/>
      <c r="G160" s="12"/>
      <c r="H160" s="12"/>
      <c r="I160" s="12"/>
      <c r="J160" s="12"/>
    </row>
    <row r="161">
      <c r="E161" s="299"/>
      <c r="F161" s="299"/>
      <c r="G161" s="12"/>
      <c r="H161" s="12"/>
      <c r="I161" s="12"/>
      <c r="J161" s="12"/>
    </row>
    <row r="162">
      <c r="E162" s="299"/>
      <c r="F162" s="299"/>
      <c r="G162" s="12"/>
      <c r="H162" s="12"/>
      <c r="I162" s="12"/>
      <c r="J162" s="12"/>
    </row>
    <row r="163">
      <c r="E163" s="299"/>
      <c r="F163" s="299"/>
      <c r="G163" s="12"/>
      <c r="H163" s="12"/>
      <c r="I163" s="12"/>
      <c r="J163" s="12"/>
    </row>
    <row r="164">
      <c r="E164" s="299"/>
      <c r="F164" s="299"/>
      <c r="G164" s="12"/>
      <c r="H164" s="12"/>
      <c r="I164" s="12"/>
      <c r="J164" s="12"/>
    </row>
    <row r="165">
      <c r="E165" s="299"/>
      <c r="F165" s="299"/>
      <c r="G165" s="12"/>
      <c r="H165" s="12"/>
      <c r="I165" s="12"/>
      <c r="J165" s="12"/>
    </row>
    <row r="166">
      <c r="E166" s="299"/>
      <c r="F166" s="299"/>
      <c r="G166" s="12"/>
      <c r="H166" s="12"/>
      <c r="I166" s="12"/>
      <c r="J166" s="12"/>
    </row>
    <row r="167">
      <c r="E167" s="299"/>
      <c r="F167" s="299"/>
      <c r="G167" s="12"/>
      <c r="H167" s="12"/>
      <c r="I167" s="12"/>
      <c r="J167" s="12"/>
    </row>
    <row r="168">
      <c r="E168" s="299"/>
      <c r="F168" s="299"/>
      <c r="G168" s="12"/>
      <c r="H168" s="12"/>
      <c r="I168" s="12"/>
      <c r="J168" s="12"/>
    </row>
    <row r="169">
      <c r="E169" s="299"/>
      <c r="F169" s="299"/>
      <c r="G169" s="12"/>
      <c r="H169" s="12"/>
      <c r="I169" s="12"/>
      <c r="J169" s="12"/>
    </row>
    <row r="170">
      <c r="E170" s="299"/>
      <c r="F170" s="299"/>
      <c r="G170" s="12"/>
      <c r="H170" s="12"/>
      <c r="I170" s="12"/>
      <c r="J170" s="12"/>
    </row>
    <row r="171">
      <c r="E171" s="299"/>
      <c r="F171" s="299"/>
      <c r="G171" s="12"/>
      <c r="H171" s="12"/>
      <c r="I171" s="12"/>
      <c r="J171" s="12"/>
    </row>
    <row r="172">
      <c r="E172" s="299"/>
      <c r="F172" s="299"/>
      <c r="G172" s="12"/>
      <c r="H172" s="12"/>
      <c r="I172" s="12"/>
      <c r="J172" s="12"/>
    </row>
    <row r="173">
      <c r="E173" s="299"/>
      <c r="F173" s="299"/>
      <c r="G173" s="12"/>
      <c r="H173" s="12"/>
      <c r="I173" s="12"/>
      <c r="J173" s="12"/>
    </row>
    <row r="174">
      <c r="E174" s="299"/>
      <c r="F174" s="299"/>
      <c r="G174" s="12"/>
      <c r="H174" s="12"/>
      <c r="I174" s="12"/>
      <c r="J174" s="12"/>
    </row>
    <row r="175">
      <c r="E175" s="299"/>
      <c r="F175" s="299"/>
      <c r="G175" s="12"/>
      <c r="H175" s="12"/>
      <c r="I175" s="12"/>
      <c r="J175" s="12"/>
    </row>
    <row r="176">
      <c r="E176" s="299"/>
      <c r="F176" s="299"/>
      <c r="G176" s="12"/>
      <c r="H176" s="12"/>
      <c r="I176" s="12"/>
      <c r="J176" s="12"/>
    </row>
    <row r="177">
      <c r="E177" s="299"/>
      <c r="F177" s="299"/>
      <c r="G177" s="12"/>
      <c r="H177" s="12"/>
      <c r="I177" s="12"/>
      <c r="J177" s="12"/>
    </row>
    <row r="178">
      <c r="E178" s="299"/>
      <c r="F178" s="299"/>
      <c r="G178" s="12"/>
      <c r="H178" s="12"/>
      <c r="I178" s="12"/>
      <c r="J178" s="12"/>
    </row>
    <row r="179">
      <c r="E179" s="299"/>
      <c r="F179" s="299"/>
      <c r="G179" s="12"/>
      <c r="H179" s="12"/>
      <c r="I179" s="12"/>
      <c r="J179" s="12"/>
    </row>
    <row r="180">
      <c r="E180" s="299"/>
      <c r="F180" s="299"/>
      <c r="G180" s="12"/>
      <c r="H180" s="12"/>
      <c r="I180" s="12"/>
      <c r="J180" s="12"/>
    </row>
    <row r="181">
      <c r="E181" s="299"/>
      <c r="F181" s="299"/>
      <c r="G181" s="12"/>
      <c r="H181" s="12"/>
      <c r="I181" s="12"/>
      <c r="J181" s="12"/>
    </row>
    <row r="182">
      <c r="E182" s="299"/>
      <c r="F182" s="299"/>
      <c r="G182" s="12"/>
      <c r="H182" s="12"/>
      <c r="I182" s="12"/>
      <c r="J182" s="12"/>
    </row>
    <row r="183">
      <c r="E183" s="299"/>
      <c r="F183" s="299"/>
      <c r="G183" s="12"/>
      <c r="H183" s="12"/>
      <c r="I183" s="12"/>
      <c r="J183" s="12"/>
    </row>
    <row r="184">
      <c r="E184" s="299"/>
      <c r="F184" s="299"/>
      <c r="G184" s="12"/>
      <c r="H184" s="12"/>
      <c r="I184" s="12"/>
      <c r="J184" s="12"/>
    </row>
    <row r="185">
      <c r="E185" s="299"/>
      <c r="F185" s="299"/>
      <c r="G185" s="12"/>
      <c r="H185" s="12"/>
      <c r="I185" s="12"/>
      <c r="J185" s="12"/>
    </row>
    <row r="186">
      <c r="E186" s="299"/>
      <c r="F186" s="299"/>
      <c r="G186" s="12"/>
      <c r="H186" s="12"/>
      <c r="I186" s="12"/>
      <c r="J186" s="12"/>
    </row>
    <row r="187">
      <c r="E187" s="299"/>
      <c r="F187" s="299"/>
      <c r="G187" s="12"/>
      <c r="H187" s="12"/>
      <c r="I187" s="12"/>
      <c r="J187" s="12"/>
    </row>
    <row r="188">
      <c r="E188" s="299"/>
      <c r="F188" s="299"/>
      <c r="G188" s="12"/>
      <c r="H188" s="12"/>
      <c r="I188" s="12"/>
      <c r="J188" s="12"/>
    </row>
    <row r="189">
      <c r="E189" s="299"/>
      <c r="F189" s="299"/>
      <c r="G189" s="12"/>
      <c r="H189" s="12"/>
      <c r="I189" s="12"/>
      <c r="J189" s="12"/>
    </row>
    <row r="190">
      <c r="E190" s="299"/>
      <c r="F190" s="299"/>
      <c r="G190" s="12"/>
      <c r="H190" s="12"/>
      <c r="I190" s="12"/>
      <c r="J190" s="12"/>
    </row>
    <row r="191">
      <c r="E191" s="299"/>
      <c r="F191" s="299"/>
      <c r="G191" s="12"/>
      <c r="H191" s="12"/>
      <c r="I191" s="12"/>
      <c r="J191" s="12"/>
    </row>
    <row r="192">
      <c r="E192" s="299"/>
      <c r="F192" s="299"/>
      <c r="G192" s="12"/>
      <c r="H192" s="12"/>
      <c r="I192" s="12"/>
      <c r="J192" s="12"/>
    </row>
    <row r="193">
      <c r="E193" s="299"/>
      <c r="F193" s="299"/>
      <c r="G193" s="12"/>
      <c r="H193" s="12"/>
      <c r="I193" s="12"/>
      <c r="J193" s="12"/>
    </row>
    <row r="194">
      <c r="E194" s="299"/>
      <c r="F194" s="299"/>
      <c r="G194" s="12"/>
      <c r="H194" s="12"/>
      <c r="I194" s="12"/>
      <c r="J194" s="12"/>
    </row>
    <row r="195">
      <c r="E195" s="299"/>
      <c r="F195" s="299"/>
      <c r="G195" s="12"/>
      <c r="H195" s="12"/>
      <c r="I195" s="12"/>
      <c r="J195" s="12"/>
    </row>
    <row r="196">
      <c r="E196" s="299"/>
      <c r="F196" s="299"/>
      <c r="G196" s="12"/>
      <c r="H196" s="12"/>
      <c r="I196" s="12"/>
      <c r="J196" s="12"/>
    </row>
    <row r="197">
      <c r="E197" s="299"/>
      <c r="F197" s="299"/>
      <c r="G197" s="12"/>
      <c r="H197" s="12"/>
      <c r="I197" s="12"/>
      <c r="J197" s="12"/>
    </row>
    <row r="198">
      <c r="E198" s="299"/>
      <c r="F198" s="299"/>
      <c r="G198" s="12"/>
      <c r="H198" s="12"/>
      <c r="I198" s="12"/>
      <c r="J198" s="12"/>
    </row>
    <row r="199">
      <c r="E199" s="299"/>
      <c r="F199" s="299"/>
      <c r="G199" s="12"/>
      <c r="H199" s="12"/>
      <c r="I199" s="12"/>
      <c r="J199" s="12"/>
    </row>
    <row r="200">
      <c r="E200" s="299"/>
      <c r="F200" s="299"/>
      <c r="G200" s="12"/>
      <c r="H200" s="12"/>
      <c r="I200" s="12"/>
      <c r="J200" s="12"/>
    </row>
    <row r="201">
      <c r="E201" s="299"/>
      <c r="F201" s="299"/>
      <c r="G201" s="12"/>
      <c r="H201" s="12"/>
      <c r="I201" s="12"/>
      <c r="J201" s="12"/>
    </row>
    <row r="202">
      <c r="E202" s="299"/>
      <c r="F202" s="299"/>
      <c r="G202" s="12"/>
      <c r="H202" s="12"/>
      <c r="I202" s="12"/>
      <c r="J202" s="12"/>
    </row>
    <row r="203">
      <c r="E203" s="299"/>
      <c r="F203" s="299"/>
      <c r="G203" s="12"/>
      <c r="H203" s="12"/>
      <c r="I203" s="12"/>
      <c r="J203" s="12"/>
    </row>
    <row r="204">
      <c r="E204" s="299"/>
      <c r="F204" s="299"/>
      <c r="G204" s="12"/>
      <c r="H204" s="12"/>
      <c r="I204" s="12"/>
      <c r="J204" s="12"/>
    </row>
    <row r="205">
      <c r="E205" s="299"/>
      <c r="F205" s="299"/>
      <c r="G205" s="12"/>
      <c r="H205" s="12"/>
      <c r="I205" s="12"/>
      <c r="J205" s="12"/>
    </row>
    <row r="206">
      <c r="E206" s="299"/>
      <c r="F206" s="299"/>
      <c r="G206" s="12"/>
      <c r="H206" s="12"/>
      <c r="I206" s="12"/>
      <c r="J206" s="12"/>
    </row>
    <row r="207">
      <c r="E207" s="299"/>
      <c r="F207" s="299"/>
      <c r="G207" s="12"/>
      <c r="H207" s="12"/>
      <c r="I207" s="12"/>
      <c r="J207" s="12"/>
    </row>
    <row r="208">
      <c r="E208" s="299"/>
      <c r="F208" s="299"/>
      <c r="G208" s="12"/>
      <c r="H208" s="12"/>
      <c r="I208" s="12"/>
      <c r="J208" s="12"/>
    </row>
    <row r="209">
      <c r="E209" s="299"/>
      <c r="F209" s="299"/>
      <c r="G209" s="12"/>
      <c r="H209" s="12"/>
      <c r="I209" s="12"/>
      <c r="J209" s="12"/>
    </row>
    <row r="210">
      <c r="E210" s="299"/>
      <c r="F210" s="299"/>
      <c r="G210" s="12"/>
      <c r="H210" s="12"/>
      <c r="I210" s="12"/>
      <c r="J210" s="12"/>
    </row>
    <row r="211">
      <c r="E211" s="299"/>
      <c r="F211" s="299"/>
      <c r="G211" s="12"/>
      <c r="H211" s="12"/>
      <c r="I211" s="12"/>
      <c r="J211" s="12"/>
    </row>
    <row r="212">
      <c r="E212" s="299"/>
      <c r="F212" s="299"/>
      <c r="G212" s="12"/>
      <c r="H212" s="12"/>
      <c r="I212" s="12"/>
      <c r="J212" s="12"/>
    </row>
    <row r="213">
      <c r="E213" s="299"/>
      <c r="F213" s="299"/>
      <c r="G213" s="12"/>
      <c r="H213" s="12"/>
      <c r="I213" s="12"/>
      <c r="J213" s="12"/>
    </row>
    <row r="214">
      <c r="E214" s="299"/>
      <c r="F214" s="299"/>
      <c r="G214" s="12"/>
      <c r="H214" s="12"/>
      <c r="I214" s="12"/>
      <c r="J214" s="12"/>
    </row>
    <row r="215">
      <c r="E215" s="299"/>
      <c r="F215" s="299"/>
      <c r="G215" s="12"/>
      <c r="H215" s="12"/>
      <c r="I215" s="12"/>
      <c r="J215" s="12"/>
    </row>
    <row r="216">
      <c r="E216" s="299"/>
      <c r="F216" s="299"/>
      <c r="G216" s="12"/>
      <c r="H216" s="12"/>
      <c r="I216" s="12"/>
      <c r="J216" s="12"/>
    </row>
    <row r="217">
      <c r="E217" s="299"/>
      <c r="F217" s="299"/>
      <c r="G217" s="12"/>
      <c r="H217" s="12"/>
      <c r="I217" s="12"/>
      <c r="J217" s="12"/>
    </row>
    <row r="218">
      <c r="E218" s="299"/>
      <c r="F218" s="299"/>
      <c r="G218" s="12"/>
      <c r="H218" s="12"/>
      <c r="I218" s="12"/>
      <c r="J218" s="12"/>
    </row>
    <row r="219">
      <c r="E219" s="299"/>
      <c r="F219" s="299"/>
      <c r="G219" s="12"/>
      <c r="H219" s="12"/>
      <c r="I219" s="12"/>
      <c r="J219" s="12"/>
    </row>
    <row r="220">
      <c r="E220" s="299"/>
      <c r="F220" s="299"/>
      <c r="G220" s="12"/>
      <c r="H220" s="12"/>
      <c r="I220" s="12"/>
      <c r="J220" s="12"/>
    </row>
    <row r="221">
      <c r="E221" s="299"/>
      <c r="F221" s="299"/>
      <c r="G221" s="12"/>
      <c r="H221" s="12"/>
      <c r="I221" s="12"/>
      <c r="J221" s="12"/>
    </row>
    <row r="222">
      <c r="E222" s="299"/>
      <c r="F222" s="299"/>
      <c r="G222" s="12"/>
      <c r="H222" s="12"/>
      <c r="I222" s="12"/>
      <c r="J222" s="12"/>
    </row>
    <row r="223">
      <c r="E223" s="299"/>
      <c r="F223" s="299"/>
      <c r="G223" s="12"/>
      <c r="H223" s="12"/>
      <c r="I223" s="12"/>
      <c r="J223" s="12"/>
    </row>
    <row r="224">
      <c r="E224" s="299"/>
      <c r="F224" s="299"/>
      <c r="G224" s="12"/>
      <c r="H224" s="12"/>
      <c r="I224" s="12"/>
      <c r="J224" s="12"/>
    </row>
    <row r="225">
      <c r="E225" s="299"/>
      <c r="F225" s="299"/>
      <c r="G225" s="12"/>
      <c r="H225" s="12"/>
      <c r="I225" s="12"/>
      <c r="J225" s="12"/>
    </row>
    <row r="226">
      <c r="E226" s="299"/>
      <c r="F226" s="299"/>
      <c r="G226" s="12"/>
      <c r="H226" s="12"/>
      <c r="I226" s="12"/>
      <c r="J226" s="12"/>
    </row>
    <row r="227">
      <c r="E227" s="299"/>
      <c r="F227" s="299"/>
      <c r="G227" s="12"/>
      <c r="H227" s="12"/>
      <c r="I227" s="12"/>
      <c r="J227" s="12"/>
    </row>
    <row r="228">
      <c r="E228" s="299"/>
      <c r="F228" s="299"/>
      <c r="G228" s="12"/>
      <c r="H228" s="12"/>
      <c r="I228" s="12"/>
      <c r="J228" s="12"/>
    </row>
    <row r="229">
      <c r="E229" s="299"/>
      <c r="F229" s="299"/>
      <c r="G229" s="12"/>
      <c r="H229" s="12"/>
      <c r="I229" s="12"/>
      <c r="J229" s="12"/>
    </row>
    <row r="230">
      <c r="E230" s="299"/>
      <c r="F230" s="299"/>
      <c r="G230" s="12"/>
      <c r="H230" s="12"/>
      <c r="I230" s="12"/>
      <c r="J230" s="12"/>
    </row>
    <row r="231">
      <c r="E231" s="299"/>
      <c r="F231" s="299"/>
      <c r="G231" s="12"/>
      <c r="H231" s="12"/>
      <c r="I231" s="12"/>
      <c r="J231" s="12"/>
    </row>
    <row r="232">
      <c r="E232" s="299"/>
      <c r="F232" s="299"/>
      <c r="G232" s="12"/>
      <c r="H232" s="12"/>
      <c r="I232" s="12"/>
      <c r="J232" s="12"/>
    </row>
    <row r="233">
      <c r="E233" s="299"/>
      <c r="F233" s="299"/>
      <c r="G233" s="12"/>
      <c r="H233" s="12"/>
      <c r="I233" s="12"/>
      <c r="J233" s="12"/>
    </row>
    <row r="234">
      <c r="E234" s="299"/>
      <c r="F234" s="299"/>
      <c r="G234" s="12"/>
      <c r="H234" s="12"/>
      <c r="I234" s="12"/>
      <c r="J234" s="12"/>
    </row>
    <row r="235">
      <c r="E235" s="299"/>
      <c r="F235" s="299"/>
      <c r="G235" s="12"/>
      <c r="H235" s="12"/>
      <c r="I235" s="12"/>
      <c r="J235" s="12"/>
    </row>
    <row r="236">
      <c r="E236" s="299"/>
      <c r="F236" s="299"/>
      <c r="G236" s="12"/>
      <c r="H236" s="12"/>
      <c r="I236" s="12"/>
      <c r="J236" s="12"/>
    </row>
    <row r="237">
      <c r="E237" s="299"/>
      <c r="F237" s="299"/>
      <c r="G237" s="12"/>
      <c r="H237" s="12"/>
      <c r="I237" s="12"/>
      <c r="J237" s="12"/>
    </row>
    <row r="238">
      <c r="E238" s="299"/>
      <c r="F238" s="299"/>
      <c r="G238" s="12"/>
      <c r="H238" s="12"/>
      <c r="I238" s="12"/>
      <c r="J238" s="12"/>
    </row>
    <row r="239">
      <c r="E239" s="299"/>
      <c r="F239" s="299"/>
      <c r="G239" s="12"/>
      <c r="H239" s="12"/>
      <c r="I239" s="12"/>
      <c r="J239" s="12"/>
    </row>
    <row r="240">
      <c r="E240" s="299"/>
      <c r="F240" s="299"/>
      <c r="G240" s="12"/>
      <c r="H240" s="12"/>
      <c r="I240" s="12"/>
      <c r="J240" s="12"/>
    </row>
    <row r="241">
      <c r="E241" s="299"/>
      <c r="F241" s="299"/>
      <c r="G241" s="12"/>
      <c r="H241" s="12"/>
      <c r="I241" s="12"/>
      <c r="J241" s="12"/>
    </row>
    <row r="242">
      <c r="E242" s="299"/>
      <c r="F242" s="299"/>
      <c r="G242" s="12"/>
      <c r="H242" s="12"/>
      <c r="I242" s="12"/>
      <c r="J242" s="12"/>
    </row>
    <row r="243">
      <c r="E243" s="299"/>
      <c r="F243" s="299"/>
      <c r="G243" s="12"/>
      <c r="H243" s="12"/>
      <c r="I243" s="12"/>
      <c r="J243" s="12"/>
    </row>
    <row r="244">
      <c r="E244" s="299"/>
      <c r="F244" s="299"/>
      <c r="G244" s="12"/>
      <c r="H244" s="12"/>
      <c r="I244" s="12"/>
      <c r="J244" s="12"/>
    </row>
    <row r="245">
      <c r="E245" s="299"/>
      <c r="F245" s="299"/>
      <c r="G245" s="12"/>
      <c r="H245" s="12"/>
      <c r="I245" s="12"/>
      <c r="J245" s="12"/>
    </row>
    <row r="246">
      <c r="E246" s="299"/>
      <c r="F246" s="299"/>
      <c r="G246" s="12"/>
      <c r="H246" s="12"/>
      <c r="I246" s="12"/>
      <c r="J246" s="12"/>
    </row>
    <row r="247">
      <c r="E247" s="299"/>
      <c r="F247" s="299"/>
      <c r="G247" s="12"/>
      <c r="H247" s="12"/>
      <c r="I247" s="12"/>
      <c r="J247" s="12"/>
    </row>
    <row r="248">
      <c r="E248" s="299"/>
      <c r="F248" s="299"/>
      <c r="G248" s="12"/>
      <c r="H248" s="12"/>
      <c r="I248" s="12"/>
      <c r="J248" s="12"/>
    </row>
    <row r="249">
      <c r="E249" s="299"/>
      <c r="F249" s="299"/>
      <c r="G249" s="12"/>
      <c r="H249" s="12"/>
      <c r="I249" s="12"/>
      <c r="J249" s="12"/>
    </row>
    <row r="250">
      <c r="E250" s="299"/>
      <c r="F250" s="299"/>
      <c r="G250" s="12"/>
      <c r="H250" s="12"/>
      <c r="I250" s="12"/>
      <c r="J250" s="12"/>
    </row>
    <row r="251">
      <c r="E251" s="299"/>
      <c r="F251" s="299"/>
      <c r="G251" s="12"/>
      <c r="H251" s="12"/>
      <c r="I251" s="12"/>
      <c r="J251" s="12"/>
    </row>
    <row r="252">
      <c r="E252" s="299"/>
      <c r="F252" s="299"/>
      <c r="G252" s="12"/>
      <c r="H252" s="12"/>
      <c r="I252" s="12"/>
      <c r="J252" s="12"/>
    </row>
    <row r="253">
      <c r="E253" s="299"/>
      <c r="F253" s="299"/>
      <c r="G253" s="12"/>
      <c r="H253" s="12"/>
      <c r="I253" s="12"/>
      <c r="J253" s="12"/>
    </row>
    <row r="254">
      <c r="E254" s="299"/>
      <c r="F254" s="299"/>
      <c r="G254" s="12"/>
      <c r="H254" s="12"/>
      <c r="I254" s="12"/>
      <c r="J254" s="12"/>
    </row>
    <row r="255">
      <c r="E255" s="299"/>
      <c r="F255" s="299"/>
      <c r="G255" s="12"/>
      <c r="H255" s="12"/>
      <c r="I255" s="12"/>
      <c r="J255" s="12"/>
    </row>
    <row r="256">
      <c r="E256" s="299"/>
      <c r="F256" s="299"/>
      <c r="G256" s="12"/>
      <c r="H256" s="12"/>
      <c r="I256" s="12"/>
      <c r="J256" s="12"/>
    </row>
    <row r="257">
      <c r="E257" s="299"/>
      <c r="F257" s="299"/>
      <c r="G257" s="12"/>
      <c r="H257" s="12"/>
      <c r="I257" s="12"/>
      <c r="J257" s="12"/>
    </row>
    <row r="258">
      <c r="E258" s="299"/>
      <c r="F258" s="299"/>
      <c r="G258" s="12"/>
      <c r="H258" s="12"/>
      <c r="I258" s="12"/>
      <c r="J258" s="12"/>
    </row>
    <row r="259">
      <c r="E259" s="299"/>
      <c r="F259" s="299"/>
      <c r="G259" s="12"/>
      <c r="H259" s="12"/>
      <c r="I259" s="12"/>
      <c r="J259" s="12"/>
    </row>
    <row r="260">
      <c r="E260" s="299"/>
      <c r="F260" s="299"/>
      <c r="G260" s="12"/>
      <c r="H260" s="12"/>
      <c r="I260" s="12"/>
      <c r="J260" s="12"/>
    </row>
    <row r="261">
      <c r="E261" s="299"/>
      <c r="F261" s="299"/>
      <c r="G261" s="12"/>
      <c r="H261" s="12"/>
      <c r="I261" s="12"/>
      <c r="J261" s="12"/>
    </row>
    <row r="262">
      <c r="E262" s="299"/>
      <c r="F262" s="299"/>
      <c r="G262" s="12"/>
      <c r="H262" s="12"/>
      <c r="I262" s="12"/>
      <c r="J262" s="12"/>
    </row>
    <row r="263">
      <c r="E263" s="299"/>
      <c r="F263" s="299"/>
      <c r="G263" s="12"/>
      <c r="H263" s="12"/>
      <c r="I263" s="12"/>
      <c r="J263" s="12"/>
    </row>
    <row r="264">
      <c r="E264" s="299"/>
      <c r="F264" s="299"/>
      <c r="G264" s="12"/>
      <c r="H264" s="12"/>
      <c r="I264" s="12"/>
      <c r="J264" s="12"/>
    </row>
    <row r="265">
      <c r="E265" s="299"/>
      <c r="F265" s="299"/>
      <c r="G265" s="12"/>
      <c r="H265" s="12"/>
      <c r="I265" s="12"/>
      <c r="J265" s="12"/>
    </row>
    <row r="266">
      <c r="E266" s="299"/>
      <c r="F266" s="299"/>
      <c r="G266" s="12"/>
      <c r="H266" s="12"/>
      <c r="I266" s="12"/>
      <c r="J266" s="12"/>
    </row>
    <row r="267">
      <c r="E267" s="299"/>
      <c r="F267" s="299"/>
      <c r="G267" s="12"/>
      <c r="H267" s="12"/>
      <c r="I267" s="12"/>
      <c r="J267" s="12"/>
    </row>
    <row r="268">
      <c r="E268" s="299"/>
      <c r="F268" s="299"/>
      <c r="G268" s="12"/>
      <c r="H268" s="12"/>
      <c r="I268" s="12"/>
      <c r="J268" s="12"/>
    </row>
    <row r="269">
      <c r="E269" s="299"/>
      <c r="F269" s="299"/>
      <c r="G269" s="12"/>
      <c r="H269" s="12"/>
      <c r="I269" s="12"/>
      <c r="J269" s="12"/>
    </row>
    <row r="270">
      <c r="E270" s="299"/>
      <c r="F270" s="299"/>
      <c r="G270" s="12"/>
      <c r="H270" s="12"/>
      <c r="I270" s="12"/>
      <c r="J270" s="12"/>
    </row>
    <row r="271">
      <c r="E271" s="299"/>
      <c r="F271" s="299"/>
      <c r="G271" s="12"/>
      <c r="H271" s="12"/>
      <c r="I271" s="12"/>
      <c r="J271" s="12"/>
    </row>
    <row r="272">
      <c r="E272" s="299"/>
      <c r="F272" s="299"/>
      <c r="G272" s="12"/>
      <c r="H272" s="12"/>
      <c r="I272" s="12"/>
      <c r="J272" s="12"/>
    </row>
    <row r="273">
      <c r="E273" s="299"/>
      <c r="F273" s="299"/>
      <c r="G273" s="12"/>
      <c r="H273" s="12"/>
      <c r="I273" s="12"/>
      <c r="J273" s="12"/>
    </row>
    <row r="274">
      <c r="E274" s="299"/>
      <c r="F274" s="299"/>
      <c r="G274" s="12"/>
      <c r="H274" s="12"/>
      <c r="I274" s="12"/>
      <c r="J274" s="12"/>
    </row>
    <row r="275">
      <c r="E275" s="299"/>
      <c r="F275" s="299"/>
      <c r="G275" s="12"/>
      <c r="H275" s="12"/>
      <c r="I275" s="12"/>
      <c r="J275" s="12"/>
    </row>
    <row r="276">
      <c r="E276" s="299"/>
      <c r="F276" s="299"/>
      <c r="G276" s="12"/>
      <c r="H276" s="12"/>
      <c r="I276" s="12"/>
      <c r="J276" s="12"/>
    </row>
    <row r="277">
      <c r="E277" s="299"/>
      <c r="F277" s="299"/>
      <c r="G277" s="12"/>
      <c r="H277" s="12"/>
      <c r="I277" s="12"/>
      <c r="J277" s="12"/>
    </row>
    <row r="278">
      <c r="E278" s="299"/>
      <c r="F278" s="299"/>
      <c r="G278" s="12"/>
      <c r="H278" s="12"/>
      <c r="I278" s="12"/>
      <c r="J278" s="12"/>
    </row>
    <row r="279">
      <c r="E279" s="299"/>
      <c r="F279" s="299"/>
      <c r="G279" s="12"/>
      <c r="H279" s="12"/>
      <c r="I279" s="12"/>
      <c r="J279" s="12"/>
    </row>
    <row r="280">
      <c r="E280" s="299"/>
      <c r="F280" s="299"/>
      <c r="G280" s="12"/>
      <c r="H280" s="12"/>
      <c r="I280" s="12"/>
      <c r="J280" s="12"/>
    </row>
    <row r="281">
      <c r="E281" s="299"/>
      <c r="F281" s="299"/>
      <c r="G281" s="12"/>
      <c r="H281" s="12"/>
      <c r="I281" s="12"/>
      <c r="J281" s="12"/>
    </row>
    <row r="282">
      <c r="E282" s="299"/>
      <c r="F282" s="299"/>
      <c r="G282" s="12"/>
      <c r="H282" s="12"/>
      <c r="I282" s="12"/>
      <c r="J282" s="12"/>
    </row>
    <row r="283">
      <c r="E283" s="299"/>
      <c r="F283" s="299"/>
      <c r="G283" s="12"/>
      <c r="H283" s="12"/>
      <c r="I283" s="12"/>
      <c r="J283" s="12"/>
    </row>
    <row r="284">
      <c r="E284" s="299"/>
      <c r="F284" s="299"/>
      <c r="G284" s="12"/>
      <c r="H284" s="12"/>
      <c r="I284" s="12"/>
      <c r="J284" s="12"/>
    </row>
    <row r="285">
      <c r="E285" s="299"/>
      <c r="F285" s="299"/>
      <c r="G285" s="12"/>
      <c r="H285" s="12"/>
      <c r="I285" s="12"/>
      <c r="J285" s="12"/>
    </row>
    <row r="286">
      <c r="E286" s="299"/>
      <c r="F286" s="299"/>
      <c r="G286" s="12"/>
      <c r="H286" s="12"/>
      <c r="I286" s="12"/>
      <c r="J286" s="12"/>
    </row>
    <row r="287">
      <c r="E287" s="299"/>
      <c r="F287" s="299"/>
      <c r="G287" s="12"/>
      <c r="H287" s="12"/>
      <c r="I287" s="12"/>
      <c r="J287" s="12"/>
    </row>
    <row r="288">
      <c r="E288" s="299"/>
      <c r="F288" s="299"/>
      <c r="G288" s="12"/>
      <c r="H288" s="12"/>
      <c r="I288" s="12"/>
      <c r="J288" s="12"/>
    </row>
    <row r="289">
      <c r="E289" s="299"/>
      <c r="F289" s="299"/>
      <c r="G289" s="12"/>
      <c r="H289" s="12"/>
      <c r="I289" s="12"/>
      <c r="J289" s="12"/>
    </row>
    <row r="290">
      <c r="E290" s="299"/>
      <c r="F290" s="299"/>
      <c r="G290" s="12"/>
      <c r="H290" s="12"/>
      <c r="I290" s="12"/>
      <c r="J290" s="12"/>
    </row>
    <row r="291">
      <c r="E291" s="299"/>
      <c r="F291" s="299"/>
      <c r="G291" s="12"/>
      <c r="H291" s="12"/>
      <c r="I291" s="12"/>
      <c r="J291" s="12"/>
    </row>
    <row r="292">
      <c r="E292" s="299"/>
      <c r="F292" s="299"/>
      <c r="G292" s="12"/>
      <c r="H292" s="12"/>
      <c r="I292" s="12"/>
      <c r="J292" s="12"/>
    </row>
    <row r="293">
      <c r="E293" s="299"/>
      <c r="F293" s="299"/>
      <c r="G293" s="12"/>
      <c r="H293" s="12"/>
      <c r="I293" s="12"/>
      <c r="J293" s="12"/>
    </row>
    <row r="294">
      <c r="E294" s="299"/>
      <c r="F294" s="299"/>
      <c r="G294" s="12"/>
      <c r="H294" s="12"/>
      <c r="I294" s="12"/>
      <c r="J294" s="12"/>
    </row>
    <row r="295">
      <c r="E295" s="299"/>
      <c r="F295" s="299"/>
      <c r="G295" s="12"/>
      <c r="H295" s="12"/>
      <c r="I295" s="12"/>
      <c r="J295" s="12"/>
    </row>
    <row r="296">
      <c r="E296" s="299"/>
      <c r="F296" s="299"/>
      <c r="G296" s="12"/>
      <c r="H296" s="12"/>
      <c r="I296" s="12"/>
      <c r="J296" s="12"/>
    </row>
    <row r="297">
      <c r="E297" s="299"/>
      <c r="F297" s="299"/>
      <c r="G297" s="12"/>
      <c r="H297" s="12"/>
      <c r="I297" s="12"/>
      <c r="J297" s="12"/>
    </row>
    <row r="298">
      <c r="E298" s="299"/>
      <c r="F298" s="299"/>
      <c r="G298" s="12"/>
      <c r="H298" s="12"/>
      <c r="I298" s="12"/>
      <c r="J298" s="12"/>
    </row>
    <row r="299">
      <c r="E299" s="299"/>
      <c r="F299" s="299"/>
      <c r="G299" s="12"/>
      <c r="H299" s="12"/>
      <c r="I299" s="12"/>
      <c r="J299" s="12"/>
    </row>
    <row r="300">
      <c r="E300" s="299"/>
      <c r="F300" s="299"/>
      <c r="G300" s="12"/>
      <c r="H300" s="12"/>
      <c r="I300" s="12"/>
      <c r="J300" s="12"/>
    </row>
    <row r="301">
      <c r="E301" s="299"/>
      <c r="F301" s="299"/>
      <c r="G301" s="12"/>
      <c r="H301" s="12"/>
      <c r="I301" s="12"/>
      <c r="J301" s="12"/>
    </row>
    <row r="302">
      <c r="E302" s="299"/>
      <c r="F302" s="299"/>
      <c r="G302" s="12"/>
      <c r="H302" s="12"/>
      <c r="I302" s="12"/>
      <c r="J302" s="12"/>
    </row>
    <row r="303">
      <c r="E303" s="299"/>
      <c r="F303" s="299"/>
      <c r="G303" s="12"/>
      <c r="H303" s="12"/>
      <c r="I303" s="12"/>
      <c r="J303" s="12"/>
    </row>
    <row r="304">
      <c r="E304" s="299"/>
      <c r="F304" s="299"/>
      <c r="G304" s="12"/>
      <c r="H304" s="12"/>
      <c r="I304" s="12"/>
      <c r="J304" s="12"/>
    </row>
    <row r="305">
      <c r="E305" s="299"/>
      <c r="F305" s="299"/>
      <c r="G305" s="12"/>
      <c r="H305" s="12"/>
      <c r="I305" s="12"/>
      <c r="J305" s="12"/>
    </row>
    <row r="306">
      <c r="E306" s="299"/>
      <c r="F306" s="299"/>
      <c r="G306" s="12"/>
      <c r="H306" s="12"/>
      <c r="I306" s="12"/>
      <c r="J306" s="12"/>
    </row>
    <row r="307">
      <c r="E307" s="299"/>
      <c r="F307" s="299"/>
      <c r="G307" s="12"/>
      <c r="H307" s="12"/>
      <c r="I307" s="12"/>
      <c r="J307" s="12"/>
    </row>
    <row r="308">
      <c r="E308" s="299"/>
      <c r="F308" s="299"/>
      <c r="G308" s="12"/>
      <c r="H308" s="12"/>
      <c r="I308" s="12"/>
      <c r="J308" s="12"/>
    </row>
    <row r="309">
      <c r="E309" s="299"/>
      <c r="F309" s="299"/>
      <c r="G309" s="12"/>
      <c r="H309" s="12"/>
      <c r="I309" s="12"/>
      <c r="J309" s="12"/>
    </row>
    <row r="310">
      <c r="E310" s="299"/>
      <c r="F310" s="299"/>
      <c r="G310" s="12"/>
      <c r="H310" s="12"/>
      <c r="I310" s="12"/>
      <c r="J310" s="12"/>
    </row>
    <row r="311">
      <c r="E311" s="299"/>
      <c r="F311" s="299"/>
      <c r="G311" s="12"/>
      <c r="H311" s="12"/>
      <c r="I311" s="12"/>
      <c r="J311" s="12"/>
    </row>
    <row r="312">
      <c r="E312" s="299"/>
      <c r="F312" s="299"/>
      <c r="G312" s="12"/>
      <c r="H312" s="12"/>
      <c r="I312" s="12"/>
      <c r="J312" s="12"/>
    </row>
    <row r="313">
      <c r="E313" s="299"/>
      <c r="F313" s="299"/>
      <c r="G313" s="12"/>
      <c r="H313" s="12"/>
      <c r="I313" s="12"/>
      <c r="J313" s="12"/>
    </row>
    <row r="314">
      <c r="E314" s="299"/>
      <c r="F314" s="299"/>
      <c r="G314" s="12"/>
      <c r="H314" s="12"/>
      <c r="I314" s="12"/>
      <c r="J314" s="12"/>
    </row>
    <row r="315">
      <c r="E315" s="299"/>
      <c r="F315" s="299"/>
      <c r="G315" s="12"/>
      <c r="H315" s="12"/>
      <c r="I315" s="12"/>
      <c r="J315" s="12"/>
    </row>
    <row r="316">
      <c r="E316" s="299"/>
      <c r="F316" s="299"/>
      <c r="G316" s="12"/>
      <c r="H316" s="12"/>
      <c r="I316" s="12"/>
      <c r="J316" s="12"/>
    </row>
    <row r="317">
      <c r="E317" s="299"/>
      <c r="F317" s="299"/>
      <c r="G317" s="12"/>
      <c r="H317" s="12"/>
      <c r="I317" s="12"/>
      <c r="J317" s="12"/>
    </row>
    <row r="318">
      <c r="E318" s="299"/>
      <c r="F318" s="299"/>
      <c r="G318" s="12"/>
      <c r="H318" s="12"/>
      <c r="I318" s="12"/>
      <c r="J318" s="12"/>
    </row>
    <row r="319">
      <c r="E319" s="299"/>
      <c r="F319" s="299"/>
      <c r="G319" s="12"/>
      <c r="H319" s="12"/>
      <c r="I319" s="12"/>
      <c r="J319" s="12"/>
    </row>
    <row r="320">
      <c r="E320" s="299"/>
      <c r="F320" s="299"/>
      <c r="G320" s="12"/>
      <c r="H320" s="12"/>
      <c r="I320" s="12"/>
      <c r="J320" s="12"/>
    </row>
    <row r="321">
      <c r="E321" s="299"/>
      <c r="F321" s="299"/>
      <c r="G321" s="12"/>
      <c r="H321" s="12"/>
      <c r="I321" s="12"/>
      <c r="J321" s="12"/>
    </row>
    <row r="322">
      <c r="E322" s="299"/>
      <c r="F322" s="299"/>
      <c r="G322" s="12"/>
      <c r="H322" s="12"/>
      <c r="I322" s="12"/>
      <c r="J322" s="12"/>
    </row>
    <row r="323">
      <c r="E323" s="299"/>
      <c r="F323" s="299"/>
      <c r="G323" s="12"/>
      <c r="H323" s="12"/>
      <c r="I323" s="12"/>
      <c r="J323" s="12"/>
    </row>
    <row r="324">
      <c r="E324" s="299"/>
      <c r="F324" s="299"/>
      <c r="G324" s="12"/>
      <c r="H324" s="12"/>
      <c r="I324" s="12"/>
      <c r="J324" s="12"/>
    </row>
    <row r="325">
      <c r="E325" s="299"/>
      <c r="F325" s="299"/>
      <c r="G325" s="12"/>
      <c r="H325" s="12"/>
      <c r="I325" s="12"/>
      <c r="J325" s="12"/>
    </row>
    <row r="326">
      <c r="E326" s="299"/>
      <c r="F326" s="299"/>
      <c r="G326" s="12"/>
      <c r="H326" s="12"/>
      <c r="I326" s="12"/>
      <c r="J326" s="12"/>
    </row>
    <row r="327">
      <c r="E327" s="299"/>
      <c r="F327" s="299"/>
      <c r="G327" s="12"/>
      <c r="H327" s="12"/>
      <c r="I327" s="12"/>
      <c r="J327" s="12"/>
    </row>
    <row r="328">
      <c r="E328" s="299"/>
      <c r="F328" s="299"/>
      <c r="G328" s="12"/>
      <c r="H328" s="12"/>
      <c r="I328" s="12"/>
      <c r="J328" s="12"/>
    </row>
    <row r="329">
      <c r="E329" s="299"/>
      <c r="F329" s="299"/>
      <c r="G329" s="12"/>
      <c r="H329" s="12"/>
      <c r="I329" s="12"/>
      <c r="J329" s="12"/>
    </row>
    <row r="330">
      <c r="E330" s="299"/>
      <c r="F330" s="299"/>
      <c r="G330" s="12"/>
      <c r="H330" s="12"/>
      <c r="I330" s="12"/>
      <c r="J330" s="12"/>
    </row>
    <row r="331">
      <c r="E331" s="299"/>
      <c r="F331" s="299"/>
      <c r="G331" s="12"/>
      <c r="H331" s="12"/>
      <c r="I331" s="12"/>
      <c r="J331" s="12"/>
    </row>
    <row r="332">
      <c r="E332" s="299"/>
      <c r="F332" s="299"/>
      <c r="G332" s="12"/>
      <c r="H332" s="12"/>
      <c r="I332" s="12"/>
      <c r="J332" s="12"/>
    </row>
    <row r="333">
      <c r="E333" s="299"/>
      <c r="F333" s="299"/>
      <c r="G333" s="12"/>
      <c r="H333" s="12"/>
      <c r="I333" s="12"/>
      <c r="J333" s="12"/>
    </row>
    <row r="334">
      <c r="E334" s="299"/>
      <c r="F334" s="299"/>
      <c r="G334" s="12"/>
      <c r="H334" s="12"/>
      <c r="I334" s="12"/>
      <c r="J334" s="12"/>
    </row>
    <row r="335">
      <c r="E335" s="299"/>
      <c r="F335" s="299"/>
      <c r="G335" s="12"/>
      <c r="H335" s="12"/>
      <c r="I335" s="12"/>
      <c r="J335" s="12"/>
    </row>
    <row r="336">
      <c r="E336" s="299"/>
      <c r="F336" s="299"/>
      <c r="G336" s="12"/>
      <c r="H336" s="12"/>
      <c r="I336" s="12"/>
      <c r="J336" s="12"/>
    </row>
    <row r="337">
      <c r="E337" s="299"/>
      <c r="F337" s="299"/>
      <c r="G337" s="12"/>
      <c r="H337" s="12"/>
      <c r="I337" s="12"/>
      <c r="J337" s="12"/>
    </row>
    <row r="338">
      <c r="E338" s="299"/>
      <c r="F338" s="299"/>
      <c r="G338" s="12"/>
      <c r="H338" s="12"/>
      <c r="I338" s="12"/>
      <c r="J338" s="12"/>
    </row>
    <row r="339">
      <c r="E339" s="299"/>
      <c r="F339" s="299"/>
      <c r="G339" s="12"/>
      <c r="H339" s="12"/>
      <c r="I339" s="12"/>
      <c r="J339" s="12"/>
    </row>
    <row r="340">
      <c r="E340" s="299"/>
      <c r="F340" s="299"/>
      <c r="G340" s="12"/>
      <c r="H340" s="12"/>
      <c r="I340" s="12"/>
      <c r="J340" s="12"/>
    </row>
    <row r="341">
      <c r="E341" s="299"/>
      <c r="F341" s="299"/>
      <c r="G341" s="12"/>
      <c r="H341" s="12"/>
      <c r="I341" s="12"/>
      <c r="J341" s="12"/>
    </row>
    <row r="342">
      <c r="E342" s="299"/>
      <c r="F342" s="299"/>
      <c r="G342" s="12"/>
      <c r="H342" s="12"/>
      <c r="I342" s="12"/>
      <c r="J342" s="12"/>
    </row>
    <row r="343">
      <c r="E343" s="299"/>
      <c r="F343" s="299"/>
      <c r="G343" s="12"/>
      <c r="H343" s="12"/>
      <c r="I343" s="12"/>
      <c r="J343" s="12"/>
    </row>
    <row r="344">
      <c r="E344" s="299"/>
      <c r="F344" s="299"/>
      <c r="G344" s="12"/>
      <c r="H344" s="12"/>
      <c r="I344" s="12"/>
      <c r="J344" s="12"/>
    </row>
    <row r="345">
      <c r="E345" s="299"/>
      <c r="F345" s="299"/>
      <c r="G345" s="12"/>
      <c r="H345" s="12"/>
      <c r="I345" s="12"/>
      <c r="J345" s="12"/>
    </row>
    <row r="346">
      <c r="E346" s="299"/>
      <c r="F346" s="299"/>
      <c r="G346" s="12"/>
      <c r="H346" s="12"/>
      <c r="I346" s="12"/>
      <c r="J346" s="12"/>
    </row>
    <row r="347">
      <c r="E347" s="299"/>
      <c r="F347" s="299"/>
      <c r="G347" s="12"/>
      <c r="H347" s="12"/>
      <c r="I347" s="12"/>
      <c r="J347" s="12"/>
    </row>
    <row r="348">
      <c r="E348" s="299"/>
      <c r="F348" s="299"/>
      <c r="G348" s="12"/>
      <c r="H348" s="12"/>
      <c r="I348" s="12"/>
      <c r="J348" s="12"/>
    </row>
    <row r="349">
      <c r="E349" s="299"/>
      <c r="F349" s="299"/>
      <c r="G349" s="12"/>
      <c r="H349" s="12"/>
      <c r="I349" s="12"/>
      <c r="J349" s="12"/>
    </row>
    <row r="350">
      <c r="E350" s="299"/>
      <c r="F350" s="299"/>
      <c r="G350" s="12"/>
      <c r="H350" s="12"/>
      <c r="I350" s="12"/>
      <c r="J350" s="12"/>
    </row>
    <row r="351">
      <c r="E351" s="299"/>
      <c r="F351" s="299"/>
      <c r="G351" s="12"/>
      <c r="H351" s="12"/>
      <c r="I351" s="12"/>
      <c r="J351" s="12"/>
    </row>
    <row r="352">
      <c r="E352" s="299"/>
      <c r="F352" s="299"/>
      <c r="G352" s="12"/>
      <c r="H352" s="12"/>
      <c r="I352" s="12"/>
      <c r="J352" s="12"/>
    </row>
    <row r="353">
      <c r="E353" s="299"/>
      <c r="F353" s="299"/>
      <c r="G353" s="12"/>
      <c r="H353" s="12"/>
      <c r="I353" s="12"/>
      <c r="J353" s="12"/>
    </row>
    <row r="354">
      <c r="E354" s="299"/>
      <c r="F354" s="299"/>
      <c r="G354" s="12"/>
      <c r="H354" s="12"/>
      <c r="I354" s="12"/>
      <c r="J354" s="12"/>
    </row>
    <row r="355">
      <c r="E355" s="299"/>
      <c r="F355" s="299"/>
      <c r="G355" s="12"/>
      <c r="H355" s="12"/>
      <c r="I355" s="12"/>
      <c r="J355" s="12"/>
    </row>
    <row r="356">
      <c r="E356" s="299"/>
      <c r="F356" s="299"/>
      <c r="G356" s="12"/>
      <c r="H356" s="12"/>
      <c r="I356" s="12"/>
      <c r="J356" s="12"/>
    </row>
    <row r="357">
      <c r="E357" s="299"/>
      <c r="F357" s="299"/>
      <c r="G357" s="12"/>
      <c r="H357" s="12"/>
      <c r="I357" s="12"/>
      <c r="J357" s="12"/>
    </row>
    <row r="358">
      <c r="E358" s="299"/>
      <c r="F358" s="299"/>
      <c r="G358" s="12"/>
      <c r="H358" s="12"/>
      <c r="I358" s="12"/>
      <c r="J358" s="12"/>
    </row>
    <row r="359">
      <c r="E359" s="299"/>
      <c r="F359" s="299"/>
      <c r="G359" s="12"/>
      <c r="H359" s="12"/>
      <c r="I359" s="12"/>
      <c r="J359" s="12"/>
    </row>
    <row r="360">
      <c r="E360" s="299"/>
      <c r="F360" s="299"/>
      <c r="G360" s="12"/>
      <c r="H360" s="12"/>
      <c r="I360" s="12"/>
      <c r="J360" s="12"/>
    </row>
    <row r="361">
      <c r="E361" s="299"/>
      <c r="F361" s="299"/>
      <c r="G361" s="12"/>
      <c r="H361" s="12"/>
      <c r="I361" s="12"/>
      <c r="J361" s="12"/>
    </row>
    <row r="362">
      <c r="E362" s="299"/>
      <c r="F362" s="299"/>
      <c r="G362" s="12"/>
      <c r="H362" s="12"/>
      <c r="I362" s="12"/>
      <c r="J362" s="12"/>
    </row>
    <row r="363">
      <c r="E363" s="299"/>
      <c r="F363" s="299"/>
      <c r="G363" s="12"/>
      <c r="H363" s="12"/>
      <c r="I363" s="12"/>
      <c r="J363" s="12"/>
    </row>
    <row r="364">
      <c r="E364" s="299"/>
      <c r="F364" s="299"/>
      <c r="G364" s="12"/>
      <c r="H364" s="12"/>
      <c r="I364" s="12"/>
      <c r="J364" s="12"/>
    </row>
    <row r="365">
      <c r="E365" s="299"/>
      <c r="F365" s="299"/>
      <c r="G365" s="12"/>
      <c r="H365" s="12"/>
      <c r="I365" s="12"/>
      <c r="J365" s="12"/>
    </row>
    <row r="366">
      <c r="E366" s="299"/>
      <c r="F366" s="299"/>
      <c r="G366" s="12"/>
      <c r="H366" s="12"/>
      <c r="I366" s="12"/>
      <c r="J366" s="12"/>
    </row>
    <row r="367">
      <c r="E367" s="299"/>
      <c r="F367" s="299"/>
      <c r="G367" s="12"/>
      <c r="H367" s="12"/>
      <c r="I367" s="12"/>
      <c r="J367" s="12"/>
    </row>
    <row r="368">
      <c r="E368" s="299"/>
      <c r="F368" s="299"/>
      <c r="G368" s="12"/>
      <c r="H368" s="12"/>
      <c r="I368" s="12"/>
      <c r="J368" s="12"/>
    </row>
    <row r="369">
      <c r="E369" s="299"/>
      <c r="F369" s="299"/>
      <c r="G369" s="12"/>
      <c r="H369" s="12"/>
      <c r="I369" s="12"/>
      <c r="J369" s="12"/>
    </row>
    <row r="370">
      <c r="E370" s="299"/>
      <c r="F370" s="299"/>
      <c r="G370" s="12"/>
      <c r="H370" s="12"/>
      <c r="I370" s="12"/>
      <c r="J370" s="12"/>
    </row>
    <row r="371">
      <c r="E371" s="299"/>
      <c r="F371" s="299"/>
      <c r="G371" s="12"/>
      <c r="H371" s="12"/>
      <c r="I371" s="12"/>
      <c r="J371" s="12"/>
    </row>
    <row r="372">
      <c r="E372" s="299"/>
      <c r="F372" s="299"/>
      <c r="G372" s="12"/>
      <c r="H372" s="12"/>
      <c r="I372" s="12"/>
      <c r="J372" s="12"/>
    </row>
    <row r="373">
      <c r="E373" s="299"/>
      <c r="F373" s="299"/>
      <c r="G373" s="12"/>
      <c r="H373" s="12"/>
      <c r="I373" s="12"/>
      <c r="J373" s="12"/>
    </row>
    <row r="374">
      <c r="E374" s="299"/>
      <c r="F374" s="299"/>
      <c r="G374" s="12"/>
      <c r="H374" s="12"/>
      <c r="I374" s="12"/>
      <c r="J374" s="12"/>
    </row>
    <row r="375">
      <c r="E375" s="299"/>
      <c r="F375" s="299"/>
      <c r="G375" s="12"/>
      <c r="H375" s="12"/>
      <c r="I375" s="12"/>
      <c r="J375" s="12"/>
    </row>
    <row r="376">
      <c r="E376" s="299"/>
      <c r="F376" s="299"/>
      <c r="G376" s="12"/>
      <c r="H376" s="12"/>
      <c r="I376" s="12"/>
      <c r="J376" s="12"/>
    </row>
    <row r="377">
      <c r="E377" s="299"/>
      <c r="F377" s="299"/>
      <c r="G377" s="12"/>
      <c r="H377" s="12"/>
      <c r="I377" s="12"/>
      <c r="J377" s="12"/>
    </row>
    <row r="378">
      <c r="E378" s="299"/>
      <c r="F378" s="299"/>
      <c r="G378" s="12"/>
      <c r="H378" s="12"/>
      <c r="I378" s="12"/>
      <c r="J378" s="12"/>
    </row>
    <row r="379">
      <c r="E379" s="299"/>
      <c r="F379" s="299"/>
      <c r="G379" s="12"/>
      <c r="H379" s="12"/>
      <c r="I379" s="12"/>
      <c r="J379" s="12"/>
    </row>
    <row r="380">
      <c r="E380" s="299"/>
      <c r="F380" s="299"/>
      <c r="G380" s="12"/>
      <c r="H380" s="12"/>
      <c r="I380" s="12"/>
      <c r="J380" s="12"/>
    </row>
    <row r="381">
      <c r="E381" s="299"/>
      <c r="F381" s="299"/>
      <c r="G381" s="12"/>
      <c r="H381" s="12"/>
      <c r="I381" s="12"/>
      <c r="J381" s="12"/>
    </row>
    <row r="382">
      <c r="E382" s="299"/>
      <c r="F382" s="299"/>
      <c r="G382" s="12"/>
      <c r="H382" s="12"/>
      <c r="I382" s="12"/>
      <c r="J382" s="12"/>
    </row>
    <row r="383">
      <c r="E383" s="299"/>
      <c r="F383" s="299"/>
      <c r="G383" s="12"/>
      <c r="H383" s="12"/>
      <c r="I383" s="12"/>
      <c r="J383" s="12"/>
    </row>
    <row r="384">
      <c r="E384" s="299"/>
      <c r="F384" s="299"/>
      <c r="G384" s="12"/>
      <c r="H384" s="12"/>
      <c r="I384" s="12"/>
      <c r="J384" s="12"/>
    </row>
    <row r="385">
      <c r="E385" s="299"/>
      <c r="F385" s="299"/>
      <c r="G385" s="12"/>
      <c r="H385" s="12"/>
      <c r="I385" s="12"/>
      <c r="J385" s="12"/>
    </row>
    <row r="386">
      <c r="E386" s="299"/>
      <c r="F386" s="299"/>
      <c r="G386" s="12"/>
      <c r="H386" s="12"/>
      <c r="I386" s="12"/>
      <c r="J386" s="12"/>
    </row>
    <row r="387">
      <c r="E387" s="299"/>
      <c r="F387" s="299"/>
      <c r="G387" s="12"/>
      <c r="H387" s="12"/>
      <c r="I387" s="12"/>
      <c r="J387" s="12"/>
    </row>
    <row r="388">
      <c r="E388" s="299"/>
      <c r="F388" s="299"/>
      <c r="G388" s="12"/>
      <c r="H388" s="12"/>
      <c r="I388" s="12"/>
      <c r="J388" s="12"/>
    </row>
    <row r="389">
      <c r="E389" s="299"/>
      <c r="F389" s="299"/>
      <c r="G389" s="12"/>
      <c r="H389" s="12"/>
      <c r="I389" s="12"/>
      <c r="J389" s="12"/>
    </row>
    <row r="390">
      <c r="E390" s="299"/>
      <c r="F390" s="299"/>
      <c r="G390" s="12"/>
      <c r="H390" s="12"/>
      <c r="I390" s="12"/>
      <c r="J390" s="12"/>
    </row>
    <row r="391">
      <c r="E391" s="299"/>
      <c r="F391" s="299"/>
      <c r="G391" s="12"/>
      <c r="H391" s="12"/>
      <c r="I391" s="12"/>
      <c r="J391" s="12"/>
    </row>
    <row r="392">
      <c r="E392" s="299"/>
      <c r="F392" s="299"/>
      <c r="G392" s="12"/>
      <c r="H392" s="12"/>
      <c r="I392" s="12"/>
      <c r="J392" s="12"/>
    </row>
    <row r="393">
      <c r="E393" s="299"/>
      <c r="F393" s="299"/>
      <c r="G393" s="12"/>
      <c r="H393" s="12"/>
      <c r="I393" s="12"/>
      <c r="J393" s="12"/>
    </row>
    <row r="394">
      <c r="E394" s="299"/>
      <c r="F394" s="299"/>
      <c r="G394" s="12"/>
      <c r="H394" s="12"/>
      <c r="I394" s="12"/>
      <c r="J394" s="12"/>
    </row>
    <row r="395">
      <c r="E395" s="299"/>
      <c r="F395" s="299"/>
      <c r="G395" s="12"/>
      <c r="H395" s="12"/>
      <c r="I395" s="12"/>
      <c r="J395" s="12"/>
    </row>
    <row r="396">
      <c r="E396" s="299"/>
      <c r="F396" s="299"/>
      <c r="G396" s="12"/>
      <c r="H396" s="12"/>
      <c r="I396" s="12"/>
      <c r="J396" s="12"/>
    </row>
    <row r="397">
      <c r="E397" s="299"/>
      <c r="F397" s="299"/>
      <c r="G397" s="12"/>
      <c r="H397" s="12"/>
      <c r="I397" s="12"/>
      <c r="J397" s="12"/>
    </row>
    <row r="398">
      <c r="E398" s="299"/>
      <c r="F398" s="299"/>
      <c r="G398" s="12"/>
      <c r="H398" s="12"/>
      <c r="I398" s="12"/>
      <c r="J398" s="12"/>
    </row>
    <row r="399">
      <c r="E399" s="299"/>
      <c r="F399" s="299"/>
      <c r="G399" s="12"/>
      <c r="H399" s="12"/>
      <c r="I399" s="12"/>
      <c r="J399" s="12"/>
    </row>
    <row r="400">
      <c r="E400" s="299"/>
      <c r="F400" s="299"/>
      <c r="G400" s="12"/>
      <c r="H400" s="12"/>
      <c r="I400" s="12"/>
      <c r="J400" s="12"/>
    </row>
    <row r="401">
      <c r="E401" s="299"/>
      <c r="F401" s="299"/>
      <c r="G401" s="12"/>
      <c r="H401" s="12"/>
      <c r="I401" s="12"/>
      <c r="J401" s="12"/>
    </row>
    <row r="402">
      <c r="E402" s="299"/>
      <c r="F402" s="299"/>
      <c r="G402" s="12"/>
      <c r="H402" s="12"/>
      <c r="I402" s="12"/>
      <c r="J402" s="12"/>
    </row>
    <row r="403">
      <c r="E403" s="299"/>
      <c r="F403" s="299"/>
      <c r="G403" s="12"/>
      <c r="H403" s="12"/>
      <c r="I403" s="12"/>
      <c r="J403" s="12"/>
    </row>
    <row r="404">
      <c r="E404" s="299"/>
      <c r="F404" s="299"/>
      <c r="G404" s="12"/>
      <c r="H404" s="12"/>
      <c r="I404" s="12"/>
      <c r="J404" s="12"/>
    </row>
    <row r="405">
      <c r="E405" s="299"/>
      <c r="F405" s="299"/>
      <c r="G405" s="12"/>
      <c r="H405" s="12"/>
      <c r="I405" s="12"/>
      <c r="J405" s="12"/>
    </row>
    <row r="406">
      <c r="E406" s="299"/>
      <c r="F406" s="299"/>
      <c r="G406" s="12"/>
      <c r="H406" s="12"/>
      <c r="I406" s="12"/>
      <c r="J406" s="12"/>
    </row>
    <row r="407">
      <c r="E407" s="299"/>
      <c r="F407" s="299"/>
      <c r="G407" s="12"/>
      <c r="H407" s="12"/>
      <c r="I407" s="12"/>
      <c r="J407" s="12"/>
    </row>
    <row r="408">
      <c r="E408" s="299"/>
      <c r="F408" s="299"/>
      <c r="G408" s="12"/>
      <c r="H408" s="12"/>
      <c r="I408" s="12"/>
      <c r="J408" s="12"/>
    </row>
    <row r="409">
      <c r="E409" s="299"/>
      <c r="F409" s="299"/>
      <c r="G409" s="12"/>
      <c r="H409" s="12"/>
      <c r="I409" s="12"/>
      <c r="J409" s="12"/>
    </row>
    <row r="410">
      <c r="E410" s="299"/>
      <c r="F410" s="299"/>
      <c r="G410" s="12"/>
      <c r="H410" s="12"/>
      <c r="I410" s="12"/>
      <c r="J410" s="12"/>
    </row>
    <row r="411">
      <c r="E411" s="299"/>
      <c r="F411" s="299"/>
      <c r="G411" s="12"/>
      <c r="H411" s="12"/>
      <c r="I411" s="12"/>
      <c r="J411" s="12"/>
    </row>
    <row r="412">
      <c r="E412" s="299"/>
      <c r="F412" s="299"/>
      <c r="G412" s="12"/>
      <c r="H412" s="12"/>
      <c r="I412" s="12"/>
      <c r="J412" s="12"/>
    </row>
    <row r="413">
      <c r="E413" s="299"/>
      <c r="F413" s="299"/>
      <c r="G413" s="12"/>
      <c r="H413" s="12"/>
      <c r="I413" s="12"/>
      <c r="J413" s="12"/>
    </row>
    <row r="414">
      <c r="E414" s="299"/>
      <c r="F414" s="299"/>
      <c r="G414" s="12"/>
      <c r="H414" s="12"/>
      <c r="I414" s="12"/>
      <c r="J414" s="12"/>
    </row>
    <row r="415">
      <c r="E415" s="299"/>
      <c r="F415" s="299"/>
      <c r="G415" s="12"/>
      <c r="H415" s="12"/>
      <c r="I415" s="12"/>
      <c r="J415" s="12"/>
    </row>
    <row r="416">
      <c r="E416" s="299"/>
      <c r="F416" s="299"/>
      <c r="G416" s="12"/>
      <c r="H416" s="12"/>
      <c r="I416" s="12"/>
      <c r="J416" s="12"/>
    </row>
    <row r="417">
      <c r="E417" s="299"/>
      <c r="F417" s="299"/>
      <c r="G417" s="12"/>
      <c r="H417" s="12"/>
      <c r="I417" s="12"/>
      <c r="J417" s="12"/>
    </row>
    <row r="418">
      <c r="E418" s="299"/>
      <c r="F418" s="299"/>
      <c r="G418" s="12"/>
      <c r="H418" s="12"/>
      <c r="I418" s="12"/>
      <c r="J418" s="12"/>
    </row>
    <row r="419">
      <c r="E419" s="299"/>
      <c r="F419" s="299"/>
      <c r="G419" s="12"/>
      <c r="H419" s="12"/>
      <c r="I419" s="12"/>
      <c r="J419" s="12"/>
    </row>
    <row r="420">
      <c r="E420" s="299"/>
      <c r="F420" s="299"/>
      <c r="G420" s="12"/>
      <c r="H420" s="12"/>
      <c r="I420" s="12"/>
      <c r="J420" s="12"/>
    </row>
    <row r="421">
      <c r="E421" s="299"/>
      <c r="F421" s="299"/>
      <c r="G421" s="12"/>
      <c r="H421" s="12"/>
      <c r="I421" s="12"/>
      <c r="J421" s="12"/>
    </row>
    <row r="422">
      <c r="E422" s="299"/>
      <c r="F422" s="299"/>
      <c r="G422" s="12"/>
      <c r="H422" s="12"/>
      <c r="I422" s="12"/>
      <c r="J422" s="12"/>
    </row>
    <row r="423">
      <c r="E423" s="299"/>
      <c r="F423" s="299"/>
      <c r="G423" s="12"/>
      <c r="H423" s="12"/>
      <c r="I423" s="12"/>
      <c r="J423" s="12"/>
    </row>
    <row r="424">
      <c r="E424" s="299"/>
      <c r="F424" s="299"/>
      <c r="G424" s="12"/>
      <c r="H424" s="12"/>
      <c r="I424" s="12"/>
      <c r="J424" s="12"/>
    </row>
    <row r="425">
      <c r="E425" s="299"/>
      <c r="F425" s="299"/>
      <c r="G425" s="12"/>
      <c r="H425" s="12"/>
      <c r="I425" s="12"/>
      <c r="J425" s="12"/>
    </row>
    <row r="426">
      <c r="E426" s="299"/>
      <c r="F426" s="299"/>
      <c r="G426" s="12"/>
      <c r="H426" s="12"/>
      <c r="I426" s="12"/>
      <c r="J426" s="12"/>
    </row>
    <row r="427">
      <c r="E427" s="299"/>
      <c r="F427" s="299"/>
      <c r="G427" s="12"/>
      <c r="H427" s="12"/>
      <c r="I427" s="12"/>
      <c r="J427" s="12"/>
    </row>
    <row r="428">
      <c r="E428" s="299"/>
      <c r="F428" s="299"/>
      <c r="G428" s="12"/>
      <c r="H428" s="12"/>
      <c r="I428" s="12"/>
      <c r="J428" s="12"/>
    </row>
    <row r="429">
      <c r="E429" s="299"/>
      <c r="F429" s="299"/>
      <c r="G429" s="12"/>
      <c r="H429" s="12"/>
      <c r="I429" s="12"/>
      <c r="J429" s="12"/>
    </row>
    <row r="430">
      <c r="E430" s="299"/>
      <c r="F430" s="299"/>
      <c r="G430" s="12"/>
      <c r="H430" s="12"/>
      <c r="I430" s="12"/>
      <c r="J430" s="12"/>
    </row>
    <row r="431">
      <c r="E431" s="299"/>
      <c r="F431" s="299"/>
      <c r="G431" s="12"/>
      <c r="H431" s="12"/>
      <c r="I431" s="12"/>
      <c r="J431" s="12"/>
    </row>
    <row r="432">
      <c r="E432" s="299"/>
      <c r="F432" s="299"/>
      <c r="G432" s="12"/>
      <c r="H432" s="12"/>
      <c r="I432" s="12"/>
      <c r="J432" s="12"/>
    </row>
    <row r="433">
      <c r="E433" s="299"/>
      <c r="F433" s="299"/>
      <c r="G433" s="12"/>
      <c r="H433" s="12"/>
      <c r="I433" s="12"/>
      <c r="J433" s="12"/>
    </row>
    <row r="434">
      <c r="E434" s="299"/>
      <c r="F434" s="299"/>
      <c r="G434" s="12"/>
      <c r="H434" s="12"/>
      <c r="I434" s="12"/>
      <c r="J434" s="12"/>
    </row>
    <row r="435">
      <c r="E435" s="299"/>
      <c r="F435" s="299"/>
      <c r="G435" s="12"/>
      <c r="H435" s="12"/>
      <c r="I435" s="12"/>
      <c r="J435" s="12"/>
    </row>
    <row r="436">
      <c r="E436" s="299"/>
      <c r="F436" s="299"/>
      <c r="G436" s="12"/>
      <c r="H436" s="12"/>
      <c r="I436" s="12"/>
      <c r="J436" s="12"/>
    </row>
    <row r="437">
      <c r="E437" s="299"/>
      <c r="F437" s="299"/>
      <c r="G437" s="12"/>
      <c r="H437" s="12"/>
      <c r="I437" s="12"/>
      <c r="J437" s="12"/>
    </row>
    <row r="438">
      <c r="E438" s="299"/>
      <c r="F438" s="299"/>
      <c r="G438" s="12"/>
      <c r="H438" s="12"/>
      <c r="I438" s="12"/>
      <c r="J438" s="12"/>
    </row>
    <row r="439">
      <c r="E439" s="299"/>
      <c r="F439" s="299"/>
      <c r="G439" s="12"/>
      <c r="H439" s="12"/>
      <c r="I439" s="12"/>
      <c r="J439" s="12"/>
    </row>
    <row r="440">
      <c r="E440" s="299"/>
      <c r="F440" s="299"/>
      <c r="G440" s="12"/>
      <c r="H440" s="12"/>
      <c r="I440" s="12"/>
      <c r="J440" s="12"/>
    </row>
    <row r="441">
      <c r="E441" s="299"/>
      <c r="F441" s="299"/>
      <c r="G441" s="12"/>
      <c r="H441" s="12"/>
      <c r="I441" s="12"/>
      <c r="J441" s="12"/>
    </row>
    <row r="442">
      <c r="E442" s="299"/>
      <c r="F442" s="299"/>
      <c r="G442" s="12"/>
      <c r="H442" s="12"/>
      <c r="I442" s="12"/>
      <c r="J442" s="12"/>
    </row>
    <row r="443">
      <c r="E443" s="299"/>
      <c r="F443" s="299"/>
      <c r="G443" s="12"/>
      <c r="H443" s="12"/>
      <c r="I443" s="12"/>
      <c r="J443" s="12"/>
    </row>
    <row r="444">
      <c r="E444" s="299"/>
      <c r="F444" s="299"/>
      <c r="G444" s="12"/>
      <c r="H444" s="12"/>
      <c r="I444" s="12"/>
      <c r="J444" s="12"/>
    </row>
    <row r="445">
      <c r="E445" s="299"/>
      <c r="F445" s="299"/>
      <c r="G445" s="12"/>
      <c r="H445" s="12"/>
      <c r="I445" s="12"/>
      <c r="J445" s="12"/>
    </row>
    <row r="446">
      <c r="E446" s="299"/>
      <c r="F446" s="299"/>
      <c r="G446" s="12"/>
      <c r="H446" s="12"/>
      <c r="I446" s="12"/>
      <c r="J446" s="12"/>
    </row>
    <row r="447">
      <c r="E447" s="299"/>
      <c r="F447" s="299"/>
      <c r="G447" s="12"/>
      <c r="H447" s="12"/>
      <c r="I447" s="12"/>
      <c r="J447" s="12"/>
    </row>
    <row r="448">
      <c r="E448" s="299"/>
      <c r="F448" s="299"/>
      <c r="G448" s="12"/>
      <c r="H448" s="12"/>
      <c r="I448" s="12"/>
      <c r="J448" s="12"/>
    </row>
    <row r="449">
      <c r="E449" s="299"/>
      <c r="F449" s="299"/>
      <c r="G449" s="12"/>
      <c r="H449" s="12"/>
      <c r="I449" s="12"/>
      <c r="J449" s="12"/>
    </row>
    <row r="450">
      <c r="E450" s="299"/>
      <c r="F450" s="299"/>
      <c r="G450" s="12"/>
      <c r="H450" s="12"/>
      <c r="I450" s="12"/>
      <c r="J450" s="12"/>
    </row>
    <row r="451">
      <c r="E451" s="299"/>
      <c r="F451" s="299"/>
      <c r="G451" s="12"/>
      <c r="H451" s="12"/>
      <c r="I451" s="12"/>
      <c r="J451" s="12"/>
    </row>
    <row r="452">
      <c r="E452" s="299"/>
      <c r="F452" s="299"/>
      <c r="G452" s="12"/>
      <c r="H452" s="12"/>
      <c r="I452" s="12"/>
      <c r="J452" s="12"/>
    </row>
    <row r="453">
      <c r="E453" s="299"/>
      <c r="F453" s="299"/>
      <c r="G453" s="12"/>
      <c r="H453" s="12"/>
      <c r="I453" s="12"/>
      <c r="J453" s="12"/>
    </row>
    <row r="454">
      <c r="E454" s="299"/>
      <c r="F454" s="299"/>
      <c r="G454" s="12"/>
      <c r="H454" s="12"/>
      <c r="I454" s="12"/>
      <c r="J454" s="12"/>
    </row>
    <row r="455">
      <c r="E455" s="299"/>
      <c r="F455" s="299"/>
      <c r="G455" s="12"/>
      <c r="H455" s="12"/>
      <c r="I455" s="12"/>
      <c r="J455" s="12"/>
    </row>
    <row r="456">
      <c r="E456" s="299"/>
      <c r="F456" s="299"/>
      <c r="G456" s="12"/>
      <c r="H456" s="12"/>
      <c r="I456" s="12"/>
      <c r="J456" s="12"/>
    </row>
    <row r="457">
      <c r="E457" s="299"/>
      <c r="F457" s="299"/>
      <c r="G457" s="12"/>
      <c r="H457" s="12"/>
      <c r="I457" s="12"/>
      <c r="J457" s="12"/>
    </row>
    <row r="458">
      <c r="E458" s="299"/>
      <c r="F458" s="299"/>
      <c r="G458" s="12"/>
      <c r="H458" s="12"/>
      <c r="I458" s="12"/>
      <c r="J458" s="12"/>
    </row>
    <row r="459">
      <c r="E459" s="299"/>
      <c r="F459" s="299"/>
      <c r="G459" s="12"/>
      <c r="H459" s="12"/>
      <c r="I459" s="12"/>
      <c r="J459" s="12"/>
    </row>
    <row r="460">
      <c r="E460" s="299"/>
      <c r="F460" s="299"/>
      <c r="G460" s="12"/>
      <c r="H460" s="12"/>
      <c r="I460" s="12"/>
      <c r="J460" s="12"/>
    </row>
    <row r="461">
      <c r="E461" s="299"/>
      <c r="F461" s="299"/>
      <c r="G461" s="12"/>
      <c r="H461" s="12"/>
      <c r="I461" s="12"/>
      <c r="J461" s="12"/>
    </row>
    <row r="462">
      <c r="E462" s="299"/>
      <c r="F462" s="299"/>
      <c r="G462" s="12"/>
      <c r="H462" s="12"/>
      <c r="I462" s="12"/>
      <c r="J462" s="12"/>
    </row>
    <row r="463">
      <c r="E463" s="299"/>
      <c r="F463" s="299"/>
      <c r="G463" s="12"/>
      <c r="H463" s="12"/>
      <c r="I463" s="12"/>
      <c r="J463" s="12"/>
    </row>
    <row r="464">
      <c r="E464" s="299"/>
      <c r="F464" s="299"/>
      <c r="G464" s="12"/>
      <c r="H464" s="12"/>
      <c r="I464" s="12"/>
      <c r="J464" s="12"/>
    </row>
    <row r="465">
      <c r="E465" s="299"/>
      <c r="F465" s="299"/>
      <c r="G465" s="12"/>
      <c r="H465" s="12"/>
      <c r="I465" s="12"/>
      <c r="J465" s="12"/>
    </row>
    <row r="466">
      <c r="E466" s="299"/>
      <c r="F466" s="299"/>
      <c r="G466" s="12"/>
      <c r="H466" s="12"/>
      <c r="I466" s="12"/>
      <c r="J466" s="12"/>
    </row>
    <row r="467">
      <c r="E467" s="299"/>
      <c r="F467" s="299"/>
      <c r="G467" s="12"/>
      <c r="H467" s="12"/>
      <c r="I467" s="12"/>
      <c r="J467" s="12"/>
    </row>
    <row r="468">
      <c r="E468" s="299"/>
      <c r="F468" s="299"/>
      <c r="G468" s="12"/>
      <c r="H468" s="12"/>
      <c r="I468" s="12"/>
      <c r="J468" s="12"/>
    </row>
    <row r="469">
      <c r="E469" s="299"/>
      <c r="F469" s="299"/>
      <c r="G469" s="12"/>
      <c r="H469" s="12"/>
      <c r="I469" s="12"/>
      <c r="J469" s="12"/>
    </row>
    <row r="470">
      <c r="E470" s="299"/>
      <c r="F470" s="299"/>
      <c r="G470" s="12"/>
      <c r="H470" s="12"/>
      <c r="I470" s="12"/>
      <c r="J470" s="12"/>
    </row>
    <row r="471">
      <c r="E471" s="299"/>
      <c r="F471" s="299"/>
      <c r="G471" s="12"/>
      <c r="H471" s="12"/>
      <c r="I471" s="12"/>
      <c r="J471" s="12"/>
    </row>
    <row r="472">
      <c r="E472" s="299"/>
      <c r="F472" s="299"/>
      <c r="G472" s="12"/>
      <c r="H472" s="12"/>
      <c r="I472" s="12"/>
      <c r="J472" s="12"/>
    </row>
    <row r="473">
      <c r="E473" s="299"/>
      <c r="F473" s="299"/>
      <c r="G473" s="12"/>
      <c r="H473" s="12"/>
      <c r="I473" s="12"/>
      <c r="J473" s="12"/>
    </row>
    <row r="474">
      <c r="E474" s="299"/>
      <c r="F474" s="299"/>
      <c r="G474" s="12"/>
      <c r="H474" s="12"/>
      <c r="I474" s="12"/>
      <c r="J474" s="12"/>
    </row>
    <row r="475">
      <c r="E475" s="299"/>
      <c r="F475" s="299"/>
      <c r="G475" s="12"/>
      <c r="H475" s="12"/>
      <c r="I475" s="12"/>
      <c r="J475" s="12"/>
    </row>
    <row r="476">
      <c r="E476" s="299"/>
      <c r="F476" s="299"/>
      <c r="G476" s="12"/>
      <c r="H476" s="12"/>
      <c r="I476" s="12"/>
      <c r="J476" s="12"/>
    </row>
    <row r="477">
      <c r="E477" s="299"/>
      <c r="F477" s="299"/>
      <c r="G477" s="12"/>
      <c r="H477" s="12"/>
      <c r="I477" s="12"/>
      <c r="J477" s="12"/>
    </row>
    <row r="478">
      <c r="E478" s="299"/>
      <c r="F478" s="299"/>
      <c r="G478" s="12"/>
      <c r="H478" s="12"/>
      <c r="I478" s="12"/>
      <c r="J478" s="12"/>
    </row>
    <row r="479">
      <c r="E479" s="299"/>
      <c r="F479" s="299"/>
      <c r="G479" s="12"/>
      <c r="H479" s="12"/>
      <c r="I479" s="12"/>
      <c r="J479" s="12"/>
    </row>
    <row r="480">
      <c r="E480" s="299"/>
      <c r="F480" s="299"/>
      <c r="G480" s="12"/>
      <c r="H480" s="12"/>
      <c r="I480" s="12"/>
      <c r="J480" s="12"/>
    </row>
    <row r="481">
      <c r="E481" s="299"/>
      <c r="F481" s="299"/>
      <c r="G481" s="12"/>
      <c r="H481" s="12"/>
      <c r="I481" s="12"/>
      <c r="J481" s="12"/>
    </row>
    <row r="482">
      <c r="E482" s="299"/>
      <c r="F482" s="299"/>
      <c r="G482" s="12"/>
      <c r="H482" s="12"/>
      <c r="I482" s="12"/>
      <c r="J482" s="12"/>
    </row>
    <row r="483">
      <c r="E483" s="299"/>
      <c r="F483" s="299"/>
      <c r="G483" s="12"/>
      <c r="H483" s="12"/>
      <c r="I483" s="12"/>
      <c r="J483" s="12"/>
    </row>
    <row r="484">
      <c r="E484" s="299"/>
      <c r="F484" s="299"/>
      <c r="G484" s="12"/>
      <c r="H484" s="12"/>
      <c r="I484" s="12"/>
      <c r="J484" s="12"/>
    </row>
    <row r="485">
      <c r="E485" s="299"/>
      <c r="F485" s="299"/>
      <c r="G485" s="12"/>
      <c r="H485" s="12"/>
      <c r="I485" s="12"/>
      <c r="J485" s="12"/>
    </row>
    <row r="486">
      <c r="E486" s="299"/>
      <c r="F486" s="299"/>
      <c r="G486" s="12"/>
      <c r="H486" s="12"/>
      <c r="I486" s="12"/>
      <c r="J486" s="12"/>
    </row>
    <row r="487">
      <c r="E487" s="299"/>
      <c r="F487" s="299"/>
      <c r="G487" s="12"/>
      <c r="H487" s="12"/>
      <c r="I487" s="12"/>
      <c r="J487" s="12"/>
    </row>
    <row r="488">
      <c r="E488" s="299"/>
      <c r="F488" s="299"/>
      <c r="G488" s="12"/>
      <c r="H488" s="12"/>
      <c r="I488" s="12"/>
      <c r="J488" s="12"/>
    </row>
    <row r="489">
      <c r="E489" s="299"/>
      <c r="F489" s="299"/>
      <c r="G489" s="12"/>
      <c r="H489" s="12"/>
      <c r="I489" s="12"/>
      <c r="J489" s="12"/>
    </row>
    <row r="490">
      <c r="E490" s="299"/>
      <c r="F490" s="299"/>
      <c r="G490" s="12"/>
      <c r="H490" s="12"/>
      <c r="I490" s="12"/>
      <c r="J490" s="12"/>
    </row>
    <row r="491">
      <c r="E491" s="299"/>
      <c r="F491" s="299"/>
      <c r="G491" s="12"/>
      <c r="H491" s="12"/>
      <c r="I491" s="12"/>
      <c r="J491" s="12"/>
    </row>
    <row r="492">
      <c r="E492" s="299"/>
      <c r="F492" s="299"/>
      <c r="G492" s="12"/>
      <c r="H492" s="12"/>
      <c r="I492" s="12"/>
      <c r="J492" s="12"/>
    </row>
    <row r="493">
      <c r="E493" s="299"/>
      <c r="F493" s="299"/>
      <c r="G493" s="12"/>
      <c r="H493" s="12"/>
      <c r="I493" s="12"/>
      <c r="J493" s="12"/>
    </row>
    <row r="494">
      <c r="E494" s="299"/>
      <c r="F494" s="299"/>
      <c r="G494" s="12"/>
      <c r="H494" s="12"/>
      <c r="I494" s="12"/>
      <c r="J494" s="12"/>
    </row>
    <row r="495">
      <c r="E495" s="299"/>
      <c r="F495" s="299"/>
      <c r="G495" s="12"/>
      <c r="H495" s="12"/>
      <c r="I495" s="12"/>
      <c r="J495" s="12"/>
    </row>
    <row r="496">
      <c r="E496" s="299"/>
      <c r="F496" s="299"/>
      <c r="G496" s="12"/>
      <c r="H496" s="12"/>
      <c r="I496" s="12"/>
      <c r="J496" s="12"/>
    </row>
    <row r="497">
      <c r="E497" s="299"/>
      <c r="F497" s="299"/>
      <c r="G497" s="12"/>
      <c r="H497" s="12"/>
      <c r="I497" s="12"/>
      <c r="J497" s="12"/>
    </row>
    <row r="498">
      <c r="E498" s="299"/>
      <c r="F498" s="299"/>
      <c r="G498" s="12"/>
      <c r="H498" s="12"/>
      <c r="I498" s="12"/>
      <c r="J498" s="12"/>
    </row>
    <row r="499">
      <c r="E499" s="299"/>
      <c r="F499" s="299"/>
      <c r="G499" s="12"/>
      <c r="H499" s="12"/>
      <c r="I499" s="12"/>
      <c r="J499" s="12"/>
    </row>
    <row r="500">
      <c r="E500" s="299"/>
      <c r="F500" s="299"/>
      <c r="G500" s="12"/>
      <c r="H500" s="12"/>
      <c r="I500" s="12"/>
      <c r="J500" s="12"/>
    </row>
    <row r="501">
      <c r="E501" s="299"/>
      <c r="F501" s="299"/>
      <c r="G501" s="12"/>
      <c r="H501" s="12"/>
      <c r="I501" s="12"/>
      <c r="J501" s="12"/>
    </row>
    <row r="502">
      <c r="E502" s="299"/>
      <c r="F502" s="299"/>
      <c r="G502" s="12"/>
      <c r="H502" s="12"/>
      <c r="I502" s="12"/>
      <c r="J502" s="12"/>
    </row>
    <row r="503">
      <c r="E503" s="299"/>
      <c r="F503" s="299"/>
      <c r="G503" s="12"/>
      <c r="H503" s="12"/>
      <c r="I503" s="12"/>
      <c r="J503" s="12"/>
    </row>
    <row r="504">
      <c r="E504" s="299"/>
      <c r="F504" s="299"/>
      <c r="G504" s="12"/>
      <c r="H504" s="12"/>
      <c r="I504" s="12"/>
      <c r="J504" s="12"/>
    </row>
    <row r="505">
      <c r="E505" s="299"/>
      <c r="F505" s="299"/>
      <c r="G505" s="12"/>
      <c r="H505" s="12"/>
      <c r="I505" s="12"/>
      <c r="J505" s="12"/>
    </row>
    <row r="506">
      <c r="E506" s="299"/>
      <c r="F506" s="299"/>
      <c r="G506" s="12"/>
      <c r="H506" s="12"/>
      <c r="I506" s="12"/>
      <c r="J506" s="12"/>
    </row>
    <row r="507">
      <c r="E507" s="299"/>
      <c r="F507" s="299"/>
      <c r="G507" s="12"/>
      <c r="H507" s="12"/>
      <c r="I507" s="12"/>
      <c r="J507" s="12"/>
    </row>
    <row r="508">
      <c r="E508" s="299"/>
      <c r="F508" s="299"/>
      <c r="G508" s="12"/>
      <c r="H508" s="12"/>
      <c r="I508" s="12"/>
      <c r="J508" s="12"/>
    </row>
    <row r="509">
      <c r="E509" s="299"/>
      <c r="F509" s="299"/>
      <c r="G509" s="12"/>
      <c r="H509" s="12"/>
      <c r="I509" s="12"/>
      <c r="J509" s="12"/>
    </row>
    <row r="510">
      <c r="E510" s="299"/>
      <c r="F510" s="299"/>
      <c r="G510" s="12"/>
      <c r="H510" s="12"/>
      <c r="I510" s="12"/>
      <c r="J510" s="12"/>
    </row>
    <row r="511">
      <c r="E511" s="299"/>
      <c r="F511" s="299"/>
      <c r="G511" s="12"/>
      <c r="H511" s="12"/>
      <c r="I511" s="12"/>
      <c r="J511" s="12"/>
    </row>
    <row r="512">
      <c r="E512" s="299"/>
      <c r="F512" s="299"/>
      <c r="G512" s="12"/>
      <c r="H512" s="12"/>
      <c r="I512" s="12"/>
      <c r="J512" s="12"/>
    </row>
    <row r="513">
      <c r="E513" s="299"/>
      <c r="F513" s="299"/>
      <c r="G513" s="12"/>
      <c r="H513" s="12"/>
      <c r="I513" s="12"/>
      <c r="J513" s="12"/>
    </row>
    <row r="514">
      <c r="E514" s="299"/>
      <c r="F514" s="299"/>
      <c r="G514" s="12"/>
      <c r="H514" s="12"/>
      <c r="I514" s="12"/>
      <c r="J514" s="12"/>
    </row>
    <row r="515">
      <c r="E515" s="299"/>
      <c r="F515" s="299"/>
      <c r="G515" s="12"/>
      <c r="H515" s="12"/>
      <c r="I515" s="12"/>
      <c r="J515" s="12"/>
    </row>
    <row r="516">
      <c r="E516" s="299"/>
      <c r="F516" s="299"/>
      <c r="G516" s="12"/>
      <c r="H516" s="12"/>
      <c r="I516" s="12"/>
      <c r="J516" s="12"/>
    </row>
    <row r="517">
      <c r="E517" s="299"/>
      <c r="F517" s="299"/>
      <c r="G517" s="12"/>
      <c r="H517" s="12"/>
      <c r="I517" s="12"/>
      <c r="J517" s="12"/>
    </row>
    <row r="518">
      <c r="E518" s="299"/>
      <c r="F518" s="299"/>
      <c r="G518" s="12"/>
      <c r="H518" s="12"/>
      <c r="I518" s="12"/>
      <c r="J518" s="12"/>
    </row>
    <row r="519">
      <c r="E519" s="299"/>
      <c r="F519" s="299"/>
      <c r="G519" s="12"/>
      <c r="H519" s="12"/>
      <c r="I519" s="12"/>
      <c r="J519" s="12"/>
    </row>
    <row r="520">
      <c r="E520" s="299"/>
      <c r="F520" s="299"/>
      <c r="G520" s="12"/>
      <c r="H520" s="12"/>
      <c r="I520" s="12"/>
      <c r="J520" s="12"/>
    </row>
    <row r="521">
      <c r="E521" s="299"/>
      <c r="F521" s="299"/>
      <c r="G521" s="12"/>
      <c r="H521" s="12"/>
      <c r="I521" s="12"/>
      <c r="J521" s="12"/>
    </row>
    <row r="522">
      <c r="E522" s="299"/>
      <c r="F522" s="299"/>
      <c r="G522" s="12"/>
      <c r="H522" s="12"/>
      <c r="I522" s="12"/>
      <c r="J522" s="12"/>
    </row>
    <row r="523">
      <c r="E523" s="299"/>
      <c r="F523" s="299"/>
      <c r="G523" s="12"/>
      <c r="H523" s="12"/>
      <c r="I523" s="12"/>
      <c r="J523" s="12"/>
    </row>
    <row r="524">
      <c r="E524" s="299"/>
      <c r="F524" s="299"/>
      <c r="G524" s="12"/>
      <c r="H524" s="12"/>
      <c r="I524" s="12"/>
      <c r="J524" s="12"/>
    </row>
    <row r="525">
      <c r="E525" s="299"/>
      <c r="F525" s="299"/>
      <c r="G525" s="12"/>
      <c r="H525" s="12"/>
      <c r="I525" s="12"/>
      <c r="J525" s="12"/>
    </row>
    <row r="526">
      <c r="E526" s="299"/>
      <c r="F526" s="299"/>
      <c r="G526" s="12"/>
      <c r="H526" s="12"/>
      <c r="I526" s="12"/>
      <c r="J526" s="12"/>
    </row>
    <row r="527">
      <c r="E527" s="299"/>
      <c r="F527" s="299"/>
      <c r="G527" s="12"/>
      <c r="H527" s="12"/>
      <c r="I527" s="12"/>
      <c r="J527" s="12"/>
    </row>
    <row r="528">
      <c r="E528" s="299"/>
      <c r="F528" s="299"/>
      <c r="G528" s="12"/>
      <c r="H528" s="12"/>
      <c r="I528" s="12"/>
      <c r="J528" s="12"/>
    </row>
    <row r="529">
      <c r="E529" s="299"/>
      <c r="F529" s="299"/>
      <c r="G529" s="12"/>
      <c r="H529" s="12"/>
      <c r="I529" s="12"/>
      <c r="J529" s="12"/>
    </row>
    <row r="530">
      <c r="E530" s="299"/>
      <c r="F530" s="299"/>
      <c r="G530" s="12"/>
      <c r="H530" s="12"/>
      <c r="I530" s="12"/>
      <c r="J530" s="12"/>
    </row>
    <row r="531">
      <c r="E531" s="299"/>
      <c r="F531" s="299"/>
      <c r="G531" s="12"/>
      <c r="H531" s="12"/>
      <c r="I531" s="12"/>
      <c r="J531" s="12"/>
    </row>
    <row r="532">
      <c r="E532" s="299"/>
      <c r="F532" s="299"/>
      <c r="G532" s="12"/>
      <c r="H532" s="12"/>
      <c r="I532" s="12"/>
      <c r="J532" s="12"/>
    </row>
    <row r="533">
      <c r="E533" s="299"/>
      <c r="F533" s="299"/>
      <c r="G533" s="12"/>
      <c r="H533" s="12"/>
      <c r="I533" s="12"/>
      <c r="J533" s="12"/>
    </row>
    <row r="534">
      <c r="E534" s="299"/>
      <c r="F534" s="299"/>
      <c r="G534" s="12"/>
      <c r="H534" s="12"/>
      <c r="I534" s="12"/>
      <c r="J534" s="12"/>
    </row>
    <row r="535">
      <c r="E535" s="299"/>
      <c r="F535" s="299"/>
      <c r="G535" s="12"/>
      <c r="H535" s="12"/>
      <c r="I535" s="12"/>
      <c r="J535" s="12"/>
    </row>
    <row r="536">
      <c r="E536" s="299"/>
      <c r="F536" s="299"/>
      <c r="G536" s="12"/>
      <c r="H536" s="12"/>
      <c r="I536" s="12"/>
      <c r="J536" s="12"/>
    </row>
    <row r="537">
      <c r="E537" s="299"/>
      <c r="F537" s="299"/>
      <c r="G537" s="12"/>
      <c r="H537" s="12"/>
      <c r="I537" s="12"/>
      <c r="J537" s="12"/>
    </row>
    <row r="538">
      <c r="E538" s="299"/>
      <c r="F538" s="299"/>
      <c r="G538" s="12"/>
      <c r="H538" s="12"/>
      <c r="I538" s="12"/>
      <c r="J538" s="12"/>
    </row>
    <row r="539">
      <c r="E539" s="299"/>
      <c r="F539" s="299"/>
      <c r="G539" s="12"/>
      <c r="H539" s="12"/>
      <c r="I539" s="12"/>
      <c r="J539" s="12"/>
    </row>
    <row r="540">
      <c r="E540" s="299"/>
      <c r="F540" s="299"/>
      <c r="G540" s="12"/>
      <c r="H540" s="12"/>
      <c r="I540" s="12"/>
      <c r="J540" s="12"/>
    </row>
    <row r="541">
      <c r="E541" s="299"/>
      <c r="F541" s="299"/>
      <c r="G541" s="12"/>
      <c r="H541" s="12"/>
      <c r="I541" s="12"/>
      <c r="J541" s="12"/>
    </row>
    <row r="542">
      <c r="E542" s="299"/>
      <c r="F542" s="299"/>
      <c r="G542" s="12"/>
      <c r="H542" s="12"/>
      <c r="I542" s="12"/>
      <c r="J542" s="12"/>
    </row>
    <row r="543">
      <c r="E543" s="299"/>
      <c r="F543" s="299"/>
      <c r="G543" s="12"/>
      <c r="H543" s="12"/>
      <c r="I543" s="12"/>
      <c r="J543" s="12"/>
    </row>
    <row r="544">
      <c r="E544" s="299"/>
      <c r="F544" s="299"/>
      <c r="G544" s="12"/>
      <c r="H544" s="12"/>
      <c r="I544" s="12"/>
      <c r="J544" s="12"/>
    </row>
    <row r="545">
      <c r="E545" s="299"/>
      <c r="F545" s="299"/>
      <c r="G545" s="12"/>
      <c r="H545" s="12"/>
      <c r="I545" s="12"/>
      <c r="J545" s="12"/>
    </row>
    <row r="546">
      <c r="E546" s="299"/>
      <c r="F546" s="299"/>
      <c r="G546" s="12"/>
      <c r="H546" s="12"/>
      <c r="I546" s="12"/>
      <c r="J546" s="12"/>
    </row>
    <row r="547">
      <c r="E547" s="299"/>
      <c r="F547" s="299"/>
      <c r="G547" s="12"/>
      <c r="H547" s="12"/>
      <c r="I547" s="12"/>
      <c r="J547" s="12"/>
    </row>
    <row r="548">
      <c r="E548" s="299"/>
      <c r="F548" s="299"/>
      <c r="G548" s="12"/>
      <c r="H548" s="12"/>
      <c r="I548" s="12"/>
      <c r="J548" s="12"/>
    </row>
    <row r="549">
      <c r="E549" s="299"/>
      <c r="F549" s="299"/>
      <c r="G549" s="12"/>
      <c r="H549" s="12"/>
      <c r="I549" s="12"/>
      <c r="J549" s="12"/>
    </row>
    <row r="550">
      <c r="E550" s="299"/>
      <c r="F550" s="299"/>
      <c r="G550" s="12"/>
      <c r="H550" s="12"/>
      <c r="I550" s="12"/>
      <c r="J550" s="12"/>
    </row>
    <row r="551">
      <c r="E551" s="299"/>
      <c r="F551" s="299"/>
      <c r="G551" s="12"/>
      <c r="H551" s="12"/>
      <c r="I551" s="12"/>
      <c r="J551" s="12"/>
    </row>
    <row r="552">
      <c r="E552" s="299"/>
      <c r="F552" s="299"/>
      <c r="G552" s="12"/>
      <c r="H552" s="12"/>
      <c r="I552" s="12"/>
      <c r="J552" s="12"/>
    </row>
    <row r="553">
      <c r="E553" s="299"/>
      <c r="F553" s="299"/>
      <c r="G553" s="12"/>
      <c r="H553" s="12"/>
      <c r="I553" s="12"/>
      <c r="J553" s="12"/>
    </row>
    <row r="554">
      <c r="E554" s="299"/>
      <c r="F554" s="299"/>
      <c r="G554" s="12"/>
      <c r="H554" s="12"/>
      <c r="I554" s="12"/>
      <c r="J554" s="12"/>
    </row>
    <row r="555">
      <c r="E555" s="299"/>
      <c r="F555" s="299"/>
      <c r="G555" s="12"/>
      <c r="H555" s="12"/>
      <c r="I555" s="12"/>
      <c r="J555" s="12"/>
    </row>
    <row r="556">
      <c r="E556" s="299"/>
      <c r="F556" s="299"/>
      <c r="G556" s="12"/>
      <c r="H556" s="12"/>
      <c r="I556" s="12"/>
      <c r="J556" s="12"/>
    </row>
    <row r="557">
      <c r="E557" s="299"/>
      <c r="F557" s="299"/>
      <c r="G557" s="12"/>
      <c r="H557" s="12"/>
      <c r="I557" s="12"/>
      <c r="J557" s="12"/>
    </row>
    <row r="558">
      <c r="E558" s="299"/>
      <c r="F558" s="299"/>
      <c r="G558" s="12"/>
      <c r="H558" s="12"/>
      <c r="I558" s="12"/>
      <c r="J558" s="12"/>
    </row>
    <row r="559">
      <c r="E559" s="299"/>
      <c r="F559" s="299"/>
      <c r="G559" s="12"/>
      <c r="H559" s="12"/>
      <c r="I559" s="12"/>
      <c r="J559" s="12"/>
    </row>
    <row r="560">
      <c r="E560" s="299"/>
      <c r="F560" s="299"/>
      <c r="G560" s="12"/>
      <c r="H560" s="12"/>
      <c r="I560" s="12"/>
      <c r="J560" s="12"/>
    </row>
    <row r="561">
      <c r="E561" s="299"/>
      <c r="F561" s="299"/>
      <c r="G561" s="12"/>
      <c r="H561" s="12"/>
      <c r="I561" s="12"/>
      <c r="J561" s="12"/>
    </row>
    <row r="562">
      <c r="E562" s="299"/>
      <c r="F562" s="299"/>
      <c r="G562" s="12"/>
      <c r="H562" s="12"/>
      <c r="I562" s="12"/>
      <c r="J562" s="12"/>
    </row>
    <row r="563">
      <c r="E563" s="299"/>
      <c r="F563" s="299"/>
      <c r="G563" s="12"/>
      <c r="H563" s="12"/>
      <c r="I563" s="12"/>
      <c r="J563" s="12"/>
    </row>
    <row r="564">
      <c r="E564" s="299"/>
      <c r="F564" s="299"/>
      <c r="G564" s="12"/>
      <c r="H564" s="12"/>
      <c r="I564" s="12"/>
      <c r="J564" s="12"/>
    </row>
    <row r="565">
      <c r="E565" s="299"/>
      <c r="F565" s="299"/>
      <c r="G565" s="12"/>
      <c r="H565" s="12"/>
      <c r="I565" s="12"/>
      <c r="J565" s="12"/>
    </row>
    <row r="566">
      <c r="E566" s="299"/>
      <c r="F566" s="299"/>
      <c r="G566" s="12"/>
      <c r="H566" s="12"/>
      <c r="I566" s="12"/>
      <c r="J566" s="12"/>
    </row>
    <row r="567">
      <c r="E567" s="299"/>
      <c r="F567" s="299"/>
      <c r="G567" s="12"/>
      <c r="H567" s="12"/>
      <c r="I567" s="12"/>
      <c r="J567" s="12"/>
    </row>
    <row r="568">
      <c r="E568" s="299"/>
      <c r="F568" s="299"/>
      <c r="G568" s="12"/>
      <c r="H568" s="12"/>
      <c r="I568" s="12"/>
      <c r="J568" s="12"/>
    </row>
    <row r="569">
      <c r="E569" s="299"/>
      <c r="F569" s="299"/>
      <c r="G569" s="12"/>
      <c r="H569" s="12"/>
      <c r="I569" s="12"/>
      <c r="J569" s="12"/>
    </row>
    <row r="570">
      <c r="E570" s="299"/>
      <c r="F570" s="299"/>
      <c r="G570" s="12"/>
      <c r="H570" s="12"/>
      <c r="I570" s="12"/>
      <c r="J570" s="12"/>
    </row>
    <row r="571">
      <c r="E571" s="299"/>
      <c r="F571" s="299"/>
      <c r="G571" s="12"/>
      <c r="H571" s="12"/>
      <c r="I571" s="12"/>
      <c r="J571" s="12"/>
    </row>
    <row r="572">
      <c r="E572" s="299"/>
      <c r="F572" s="299"/>
      <c r="G572" s="12"/>
      <c r="H572" s="12"/>
      <c r="I572" s="12"/>
      <c r="J572" s="12"/>
    </row>
    <row r="573">
      <c r="E573" s="299"/>
      <c r="F573" s="299"/>
      <c r="G573" s="12"/>
      <c r="H573" s="12"/>
      <c r="I573" s="12"/>
      <c r="J573" s="12"/>
    </row>
    <row r="574">
      <c r="E574" s="299"/>
      <c r="F574" s="299"/>
      <c r="G574" s="12"/>
      <c r="H574" s="12"/>
      <c r="I574" s="12"/>
      <c r="J574" s="12"/>
    </row>
    <row r="575">
      <c r="E575" s="299"/>
      <c r="F575" s="299"/>
      <c r="G575" s="12"/>
      <c r="H575" s="12"/>
      <c r="I575" s="12"/>
      <c r="J575" s="12"/>
    </row>
    <row r="576">
      <c r="E576" s="299"/>
      <c r="F576" s="299"/>
      <c r="G576" s="12"/>
      <c r="H576" s="12"/>
      <c r="I576" s="12"/>
      <c r="J576" s="12"/>
    </row>
    <row r="577">
      <c r="E577" s="299"/>
      <c r="F577" s="299"/>
      <c r="G577" s="12"/>
      <c r="H577" s="12"/>
      <c r="I577" s="12"/>
      <c r="J577" s="12"/>
    </row>
    <row r="578">
      <c r="E578" s="299"/>
      <c r="F578" s="299"/>
      <c r="G578" s="12"/>
      <c r="H578" s="12"/>
      <c r="I578" s="12"/>
      <c r="J578" s="12"/>
    </row>
    <row r="579">
      <c r="E579" s="299"/>
      <c r="F579" s="299"/>
      <c r="G579" s="12"/>
      <c r="H579" s="12"/>
      <c r="I579" s="12"/>
      <c r="J579" s="12"/>
    </row>
    <row r="580">
      <c r="E580" s="299"/>
      <c r="F580" s="299"/>
      <c r="G580" s="12"/>
      <c r="H580" s="12"/>
      <c r="I580" s="12"/>
      <c r="J580" s="12"/>
    </row>
    <row r="581">
      <c r="E581" s="299"/>
      <c r="F581" s="299"/>
      <c r="G581" s="12"/>
      <c r="H581" s="12"/>
      <c r="I581" s="12"/>
      <c r="J581" s="12"/>
    </row>
    <row r="582">
      <c r="E582" s="299"/>
      <c r="F582" s="299"/>
      <c r="G582" s="12"/>
      <c r="H582" s="12"/>
      <c r="I582" s="12"/>
      <c r="J582" s="12"/>
    </row>
    <row r="583">
      <c r="E583" s="299"/>
      <c r="F583" s="299"/>
      <c r="G583" s="12"/>
      <c r="H583" s="12"/>
      <c r="I583" s="12"/>
      <c r="J583" s="12"/>
    </row>
    <row r="584">
      <c r="E584" s="299"/>
      <c r="F584" s="299"/>
      <c r="G584" s="12"/>
      <c r="H584" s="12"/>
      <c r="I584" s="12"/>
      <c r="J584" s="12"/>
    </row>
    <row r="585">
      <c r="E585" s="299"/>
      <c r="F585" s="299"/>
      <c r="G585" s="12"/>
      <c r="H585" s="12"/>
      <c r="I585" s="12"/>
      <c r="J585" s="12"/>
    </row>
    <row r="586">
      <c r="E586" s="299"/>
      <c r="F586" s="299"/>
      <c r="G586" s="12"/>
      <c r="H586" s="12"/>
      <c r="I586" s="12"/>
      <c r="J586" s="12"/>
    </row>
    <row r="587">
      <c r="E587" s="299"/>
      <c r="F587" s="299"/>
      <c r="G587" s="12"/>
      <c r="H587" s="12"/>
      <c r="I587" s="12"/>
      <c r="J587" s="12"/>
    </row>
    <row r="588">
      <c r="E588" s="299"/>
      <c r="F588" s="299"/>
      <c r="G588" s="12"/>
      <c r="H588" s="12"/>
      <c r="I588" s="12"/>
      <c r="J588" s="12"/>
    </row>
    <row r="589">
      <c r="E589" s="299"/>
      <c r="F589" s="299"/>
      <c r="G589" s="12"/>
      <c r="H589" s="12"/>
      <c r="I589" s="12"/>
      <c r="J589" s="12"/>
    </row>
    <row r="590">
      <c r="E590" s="299"/>
      <c r="F590" s="299"/>
      <c r="G590" s="12"/>
      <c r="H590" s="12"/>
      <c r="I590" s="12"/>
      <c r="J590" s="12"/>
    </row>
    <row r="591">
      <c r="E591" s="299"/>
      <c r="F591" s="299"/>
      <c r="G591" s="12"/>
      <c r="H591" s="12"/>
      <c r="I591" s="12"/>
      <c r="J591" s="12"/>
    </row>
    <row r="592">
      <c r="E592" s="299"/>
      <c r="F592" s="299"/>
      <c r="G592" s="12"/>
      <c r="H592" s="12"/>
      <c r="I592" s="12"/>
      <c r="J592" s="12"/>
    </row>
    <row r="593">
      <c r="E593" s="299"/>
      <c r="F593" s="299"/>
      <c r="G593" s="12"/>
      <c r="H593" s="12"/>
      <c r="I593" s="12"/>
      <c r="J593" s="12"/>
    </row>
    <row r="594">
      <c r="E594" s="299"/>
      <c r="F594" s="299"/>
      <c r="G594" s="12"/>
      <c r="H594" s="12"/>
      <c r="I594" s="12"/>
      <c r="J594" s="12"/>
    </row>
    <row r="595">
      <c r="E595" s="299"/>
      <c r="F595" s="299"/>
      <c r="G595" s="12"/>
      <c r="H595" s="12"/>
      <c r="I595" s="12"/>
      <c r="J595" s="12"/>
    </row>
    <row r="596">
      <c r="E596" s="299"/>
      <c r="F596" s="299"/>
      <c r="G596" s="12"/>
      <c r="H596" s="12"/>
      <c r="I596" s="12"/>
      <c r="J596" s="12"/>
    </row>
    <row r="597">
      <c r="E597" s="299"/>
      <c r="F597" s="299"/>
      <c r="G597" s="12"/>
      <c r="H597" s="12"/>
      <c r="I597" s="12"/>
      <c r="J597" s="12"/>
    </row>
    <row r="598">
      <c r="E598" s="299"/>
      <c r="F598" s="299"/>
      <c r="G598" s="12"/>
      <c r="H598" s="12"/>
      <c r="I598" s="12"/>
      <c r="J598" s="12"/>
    </row>
    <row r="599">
      <c r="E599" s="299"/>
      <c r="F599" s="299"/>
      <c r="G599" s="12"/>
      <c r="H599" s="12"/>
      <c r="I599" s="12"/>
      <c r="J599" s="12"/>
    </row>
    <row r="600">
      <c r="E600" s="299"/>
      <c r="F600" s="299"/>
      <c r="G600" s="12"/>
      <c r="H600" s="12"/>
      <c r="I600" s="12"/>
      <c r="J600" s="12"/>
    </row>
    <row r="601">
      <c r="E601" s="299"/>
      <c r="F601" s="299"/>
      <c r="G601" s="12"/>
      <c r="H601" s="12"/>
      <c r="I601" s="12"/>
      <c r="J601" s="12"/>
    </row>
    <row r="602">
      <c r="E602" s="299"/>
      <c r="F602" s="299"/>
      <c r="G602" s="12"/>
      <c r="H602" s="12"/>
      <c r="I602" s="12"/>
      <c r="J602" s="12"/>
    </row>
    <row r="603">
      <c r="E603" s="299"/>
      <c r="F603" s="299"/>
      <c r="G603" s="12"/>
      <c r="H603" s="12"/>
      <c r="I603" s="12"/>
      <c r="J603" s="12"/>
    </row>
    <row r="604">
      <c r="E604" s="299"/>
      <c r="F604" s="299"/>
      <c r="G604" s="12"/>
      <c r="H604" s="12"/>
      <c r="I604" s="12"/>
      <c r="J604" s="12"/>
    </row>
    <row r="605">
      <c r="E605" s="299"/>
      <c r="F605" s="299"/>
      <c r="G605" s="12"/>
      <c r="H605" s="12"/>
      <c r="I605" s="12"/>
      <c r="J605" s="12"/>
    </row>
    <row r="606">
      <c r="E606" s="299"/>
      <c r="F606" s="299"/>
      <c r="G606" s="12"/>
      <c r="H606" s="12"/>
      <c r="I606" s="12"/>
      <c r="J606" s="12"/>
    </row>
    <row r="607">
      <c r="E607" s="299"/>
      <c r="F607" s="299"/>
      <c r="G607" s="12"/>
      <c r="H607" s="12"/>
      <c r="I607" s="12"/>
      <c r="J607" s="12"/>
    </row>
    <row r="608">
      <c r="E608" s="299"/>
      <c r="F608" s="299"/>
      <c r="G608" s="12"/>
      <c r="H608" s="12"/>
      <c r="I608" s="12"/>
      <c r="J608" s="12"/>
    </row>
    <row r="609">
      <c r="E609" s="299"/>
      <c r="F609" s="299"/>
      <c r="G609" s="12"/>
      <c r="H609" s="12"/>
      <c r="I609" s="12"/>
      <c r="J609" s="12"/>
    </row>
    <row r="610">
      <c r="E610" s="299"/>
      <c r="F610" s="299"/>
      <c r="G610" s="12"/>
      <c r="H610" s="12"/>
      <c r="I610" s="12"/>
      <c r="J610" s="12"/>
    </row>
    <row r="611">
      <c r="E611" s="299"/>
      <c r="F611" s="299"/>
      <c r="G611" s="12"/>
      <c r="H611" s="12"/>
      <c r="I611" s="12"/>
      <c r="J611" s="12"/>
    </row>
    <row r="612">
      <c r="E612" s="299"/>
      <c r="F612" s="299"/>
      <c r="G612" s="12"/>
      <c r="H612" s="12"/>
      <c r="I612" s="12"/>
      <c r="J612" s="12"/>
    </row>
    <row r="613">
      <c r="E613" s="299"/>
      <c r="F613" s="299"/>
      <c r="G613" s="12"/>
      <c r="H613" s="12"/>
      <c r="I613" s="12"/>
      <c r="J613" s="12"/>
    </row>
    <row r="614">
      <c r="E614" s="299"/>
      <c r="F614" s="299"/>
      <c r="G614" s="12"/>
      <c r="H614" s="12"/>
      <c r="I614" s="12"/>
      <c r="J614" s="12"/>
    </row>
    <row r="615">
      <c r="E615" s="299"/>
      <c r="F615" s="299"/>
      <c r="G615" s="12"/>
      <c r="H615" s="12"/>
      <c r="I615" s="12"/>
      <c r="J615" s="12"/>
    </row>
    <row r="616">
      <c r="E616" s="299"/>
      <c r="F616" s="299"/>
      <c r="G616" s="12"/>
      <c r="H616" s="12"/>
      <c r="I616" s="12"/>
      <c r="J616" s="12"/>
    </row>
    <row r="617">
      <c r="E617" s="299"/>
      <c r="F617" s="299"/>
      <c r="G617" s="12"/>
      <c r="H617" s="12"/>
      <c r="I617" s="12"/>
      <c r="J617" s="12"/>
    </row>
    <row r="618">
      <c r="E618" s="299"/>
      <c r="F618" s="299"/>
      <c r="G618" s="12"/>
      <c r="H618" s="12"/>
      <c r="I618" s="12"/>
      <c r="J618" s="12"/>
    </row>
    <row r="619">
      <c r="E619" s="299"/>
      <c r="F619" s="299"/>
      <c r="G619" s="12"/>
      <c r="H619" s="12"/>
      <c r="I619" s="12"/>
      <c r="J619" s="12"/>
    </row>
    <row r="620">
      <c r="E620" s="299"/>
      <c r="F620" s="299"/>
      <c r="G620" s="12"/>
      <c r="H620" s="12"/>
      <c r="I620" s="12"/>
      <c r="J620" s="12"/>
    </row>
    <row r="621">
      <c r="E621" s="299"/>
      <c r="F621" s="299"/>
      <c r="G621" s="12"/>
      <c r="H621" s="12"/>
      <c r="I621" s="12"/>
      <c r="J621" s="12"/>
    </row>
    <row r="622">
      <c r="E622" s="299"/>
      <c r="F622" s="299"/>
      <c r="G622" s="12"/>
      <c r="H622" s="12"/>
      <c r="I622" s="12"/>
      <c r="J622" s="12"/>
    </row>
    <row r="623">
      <c r="E623" s="299"/>
      <c r="F623" s="299"/>
      <c r="G623" s="12"/>
      <c r="H623" s="12"/>
      <c r="I623" s="12"/>
      <c r="J623" s="12"/>
    </row>
    <row r="624">
      <c r="E624" s="299"/>
      <c r="F624" s="299"/>
      <c r="G624" s="12"/>
      <c r="H624" s="12"/>
      <c r="I624" s="12"/>
      <c r="J624" s="12"/>
    </row>
    <row r="625">
      <c r="E625" s="299"/>
      <c r="F625" s="299"/>
      <c r="G625" s="12"/>
      <c r="H625" s="12"/>
      <c r="I625" s="12"/>
      <c r="J625" s="12"/>
    </row>
    <row r="626">
      <c r="E626" s="299"/>
      <c r="F626" s="299"/>
      <c r="G626" s="12"/>
      <c r="H626" s="12"/>
      <c r="I626" s="12"/>
      <c r="J626" s="12"/>
    </row>
    <row r="627">
      <c r="E627" s="299"/>
      <c r="F627" s="299"/>
      <c r="G627" s="12"/>
      <c r="H627" s="12"/>
      <c r="I627" s="12"/>
      <c r="J627" s="12"/>
    </row>
    <row r="628">
      <c r="E628" s="299"/>
      <c r="F628" s="299"/>
      <c r="G628" s="12"/>
      <c r="H628" s="12"/>
      <c r="I628" s="12"/>
      <c r="J628" s="12"/>
    </row>
    <row r="629">
      <c r="E629" s="299"/>
      <c r="F629" s="299"/>
      <c r="G629" s="12"/>
      <c r="H629" s="12"/>
      <c r="I629" s="12"/>
      <c r="J629" s="12"/>
    </row>
    <row r="630">
      <c r="E630" s="299"/>
      <c r="F630" s="299"/>
      <c r="G630" s="12"/>
      <c r="H630" s="12"/>
      <c r="I630" s="12"/>
      <c r="J630" s="12"/>
    </row>
    <row r="631">
      <c r="E631" s="299"/>
      <c r="F631" s="299"/>
      <c r="G631" s="12"/>
      <c r="H631" s="12"/>
      <c r="I631" s="12"/>
      <c r="J631" s="12"/>
    </row>
    <row r="632">
      <c r="E632" s="299"/>
      <c r="F632" s="299"/>
      <c r="G632" s="12"/>
      <c r="H632" s="12"/>
      <c r="I632" s="12"/>
      <c r="J632" s="12"/>
    </row>
    <row r="633">
      <c r="E633" s="299"/>
      <c r="F633" s="299"/>
      <c r="G633" s="12"/>
      <c r="H633" s="12"/>
      <c r="I633" s="12"/>
      <c r="J633" s="12"/>
    </row>
    <row r="634">
      <c r="E634" s="299"/>
      <c r="F634" s="299"/>
      <c r="G634" s="12"/>
      <c r="H634" s="12"/>
      <c r="I634" s="12"/>
      <c r="J634" s="12"/>
    </row>
    <row r="635">
      <c r="E635" s="299"/>
      <c r="F635" s="299"/>
      <c r="G635" s="12"/>
      <c r="H635" s="12"/>
      <c r="I635" s="12"/>
      <c r="J635" s="12"/>
    </row>
    <row r="636">
      <c r="E636" s="299"/>
      <c r="F636" s="299"/>
      <c r="G636" s="12"/>
      <c r="H636" s="12"/>
      <c r="I636" s="12"/>
      <c r="J636" s="12"/>
    </row>
    <row r="637">
      <c r="E637" s="299"/>
      <c r="F637" s="299"/>
      <c r="G637" s="12"/>
      <c r="H637" s="12"/>
      <c r="I637" s="12"/>
      <c r="J637" s="12"/>
    </row>
    <row r="638">
      <c r="E638" s="299"/>
      <c r="F638" s="299"/>
      <c r="G638" s="12"/>
      <c r="H638" s="12"/>
      <c r="I638" s="12"/>
      <c r="J638" s="12"/>
    </row>
    <row r="639">
      <c r="E639" s="299"/>
      <c r="F639" s="299"/>
      <c r="G639" s="12"/>
      <c r="H639" s="12"/>
      <c r="I639" s="12"/>
      <c r="J639" s="12"/>
    </row>
    <row r="640">
      <c r="E640" s="299"/>
      <c r="F640" s="299"/>
      <c r="G640" s="12"/>
      <c r="H640" s="12"/>
      <c r="I640" s="12"/>
      <c r="J640" s="12"/>
    </row>
    <row r="641">
      <c r="E641" s="299"/>
      <c r="F641" s="299"/>
      <c r="G641" s="12"/>
      <c r="H641" s="12"/>
      <c r="I641" s="12"/>
      <c r="J641" s="12"/>
    </row>
    <row r="642">
      <c r="E642" s="299"/>
      <c r="F642" s="299"/>
      <c r="G642" s="12"/>
      <c r="H642" s="12"/>
      <c r="I642" s="12"/>
      <c r="J642" s="12"/>
    </row>
    <row r="643">
      <c r="E643" s="299"/>
      <c r="F643" s="299"/>
      <c r="G643" s="12"/>
      <c r="H643" s="12"/>
      <c r="I643" s="12"/>
      <c r="J643" s="12"/>
    </row>
    <row r="644">
      <c r="E644" s="299"/>
      <c r="F644" s="299"/>
      <c r="G644" s="12"/>
      <c r="H644" s="12"/>
      <c r="I644" s="12"/>
      <c r="J644" s="12"/>
    </row>
    <row r="645">
      <c r="E645" s="299"/>
      <c r="F645" s="299"/>
      <c r="G645" s="12"/>
      <c r="H645" s="12"/>
      <c r="I645" s="12"/>
      <c r="J645" s="12"/>
    </row>
    <row r="646">
      <c r="E646" s="299"/>
      <c r="F646" s="299"/>
      <c r="G646" s="12"/>
      <c r="H646" s="12"/>
      <c r="I646" s="12"/>
      <c r="J646" s="12"/>
    </row>
    <row r="647">
      <c r="E647" s="299"/>
      <c r="F647" s="299"/>
      <c r="G647" s="12"/>
      <c r="H647" s="12"/>
      <c r="I647" s="12"/>
      <c r="J647" s="12"/>
    </row>
    <row r="648">
      <c r="E648" s="299"/>
      <c r="F648" s="299"/>
      <c r="G648" s="12"/>
      <c r="H648" s="12"/>
      <c r="I648" s="12"/>
      <c r="J648" s="12"/>
    </row>
    <row r="649">
      <c r="E649" s="299"/>
      <c r="F649" s="299"/>
      <c r="G649" s="12"/>
      <c r="H649" s="12"/>
      <c r="I649" s="12"/>
      <c r="J649" s="12"/>
    </row>
    <row r="650">
      <c r="E650" s="299"/>
      <c r="F650" s="299"/>
      <c r="G650" s="12"/>
      <c r="H650" s="12"/>
      <c r="I650" s="12"/>
      <c r="J650" s="12"/>
    </row>
    <row r="651">
      <c r="E651" s="299"/>
      <c r="F651" s="299"/>
      <c r="G651" s="12"/>
      <c r="H651" s="12"/>
      <c r="I651" s="12"/>
      <c r="J651" s="12"/>
    </row>
    <row r="652">
      <c r="E652" s="299"/>
      <c r="F652" s="299"/>
      <c r="G652" s="12"/>
      <c r="H652" s="12"/>
      <c r="I652" s="12"/>
      <c r="J652" s="12"/>
    </row>
    <row r="653">
      <c r="E653" s="299"/>
      <c r="F653" s="299"/>
      <c r="G653" s="12"/>
      <c r="H653" s="12"/>
      <c r="I653" s="12"/>
      <c r="J653" s="12"/>
    </row>
    <row r="654">
      <c r="E654" s="299"/>
      <c r="F654" s="299"/>
      <c r="G654" s="12"/>
      <c r="H654" s="12"/>
      <c r="I654" s="12"/>
      <c r="J654" s="12"/>
    </row>
    <row r="655">
      <c r="E655" s="299"/>
      <c r="F655" s="299"/>
      <c r="G655" s="12"/>
      <c r="H655" s="12"/>
      <c r="I655" s="12"/>
      <c r="J655" s="12"/>
    </row>
    <row r="656">
      <c r="E656" s="299"/>
      <c r="F656" s="299"/>
      <c r="G656" s="12"/>
      <c r="H656" s="12"/>
      <c r="I656" s="12"/>
      <c r="J656" s="12"/>
    </row>
    <row r="657">
      <c r="E657" s="299"/>
      <c r="F657" s="299"/>
      <c r="G657" s="12"/>
      <c r="H657" s="12"/>
      <c r="I657" s="12"/>
      <c r="J657" s="12"/>
    </row>
    <row r="658">
      <c r="E658" s="299"/>
      <c r="F658" s="299"/>
      <c r="G658" s="12"/>
      <c r="H658" s="12"/>
      <c r="I658" s="12"/>
      <c r="J658" s="12"/>
    </row>
    <row r="659">
      <c r="E659" s="299"/>
      <c r="F659" s="299"/>
      <c r="G659" s="12"/>
      <c r="H659" s="12"/>
      <c r="I659" s="12"/>
      <c r="J659" s="12"/>
    </row>
    <row r="660">
      <c r="E660" s="299"/>
      <c r="F660" s="299"/>
      <c r="G660" s="12"/>
      <c r="H660" s="12"/>
      <c r="I660" s="12"/>
      <c r="J660" s="12"/>
    </row>
    <row r="661">
      <c r="E661" s="299"/>
      <c r="F661" s="299"/>
      <c r="G661" s="12"/>
      <c r="H661" s="12"/>
      <c r="I661" s="12"/>
      <c r="J661" s="12"/>
    </row>
    <row r="662">
      <c r="E662" s="299"/>
      <c r="F662" s="299"/>
      <c r="G662" s="12"/>
      <c r="H662" s="12"/>
      <c r="I662" s="12"/>
      <c r="J662" s="12"/>
    </row>
    <row r="663">
      <c r="E663" s="299"/>
      <c r="F663" s="299"/>
      <c r="G663" s="12"/>
      <c r="H663" s="12"/>
      <c r="I663" s="12"/>
      <c r="J663" s="12"/>
    </row>
    <row r="664">
      <c r="E664" s="299"/>
      <c r="F664" s="299"/>
      <c r="G664" s="12"/>
      <c r="H664" s="12"/>
      <c r="I664" s="12"/>
      <c r="J664" s="12"/>
    </row>
    <row r="665">
      <c r="E665" s="299"/>
      <c r="F665" s="299"/>
      <c r="G665" s="12"/>
      <c r="H665" s="12"/>
      <c r="I665" s="12"/>
      <c r="J665" s="12"/>
    </row>
    <row r="666">
      <c r="E666" s="299"/>
      <c r="F666" s="299"/>
      <c r="G666" s="12"/>
      <c r="H666" s="12"/>
      <c r="I666" s="12"/>
      <c r="J666" s="12"/>
    </row>
    <row r="667">
      <c r="E667" s="299"/>
      <c r="F667" s="299"/>
      <c r="G667" s="12"/>
      <c r="H667" s="12"/>
      <c r="I667" s="12"/>
      <c r="J667" s="12"/>
    </row>
    <row r="668">
      <c r="E668" s="299"/>
      <c r="F668" s="299"/>
      <c r="G668" s="12"/>
      <c r="H668" s="12"/>
      <c r="I668" s="12"/>
      <c r="J668" s="12"/>
    </row>
    <row r="669">
      <c r="E669" s="299"/>
      <c r="F669" s="299"/>
      <c r="G669" s="12"/>
      <c r="H669" s="12"/>
      <c r="I669" s="12"/>
      <c r="J669" s="12"/>
    </row>
    <row r="670">
      <c r="E670" s="299"/>
      <c r="F670" s="299"/>
      <c r="G670" s="12"/>
      <c r="H670" s="12"/>
      <c r="I670" s="12"/>
      <c r="J670" s="12"/>
    </row>
    <row r="671">
      <c r="E671" s="299"/>
      <c r="F671" s="299"/>
      <c r="G671" s="12"/>
      <c r="H671" s="12"/>
      <c r="I671" s="12"/>
      <c r="J671" s="12"/>
    </row>
    <row r="672">
      <c r="E672" s="299"/>
      <c r="F672" s="299"/>
      <c r="G672" s="12"/>
      <c r="H672" s="12"/>
      <c r="I672" s="12"/>
      <c r="J672" s="12"/>
    </row>
    <row r="673">
      <c r="E673" s="299"/>
      <c r="F673" s="299"/>
      <c r="G673" s="12"/>
      <c r="H673" s="12"/>
      <c r="I673" s="12"/>
      <c r="J673" s="12"/>
    </row>
    <row r="674">
      <c r="E674" s="299"/>
      <c r="F674" s="299"/>
      <c r="G674" s="12"/>
      <c r="H674" s="12"/>
      <c r="I674" s="12"/>
      <c r="J674" s="12"/>
    </row>
    <row r="675">
      <c r="E675" s="299"/>
      <c r="F675" s="299"/>
      <c r="G675" s="12"/>
      <c r="H675" s="12"/>
      <c r="I675" s="12"/>
      <c r="J675" s="12"/>
    </row>
    <row r="676">
      <c r="E676" s="299"/>
      <c r="F676" s="299"/>
      <c r="G676" s="12"/>
      <c r="H676" s="12"/>
      <c r="I676" s="12"/>
      <c r="J676" s="12"/>
    </row>
    <row r="677">
      <c r="E677" s="299"/>
      <c r="F677" s="299"/>
      <c r="G677" s="12"/>
      <c r="H677" s="12"/>
      <c r="I677" s="12"/>
      <c r="J677" s="12"/>
    </row>
    <row r="678">
      <c r="E678" s="299"/>
      <c r="F678" s="299"/>
      <c r="G678" s="12"/>
      <c r="H678" s="12"/>
      <c r="I678" s="12"/>
      <c r="J678" s="12"/>
    </row>
    <row r="679">
      <c r="E679" s="299"/>
      <c r="F679" s="299"/>
      <c r="G679" s="12"/>
      <c r="H679" s="12"/>
      <c r="I679" s="12"/>
      <c r="J679" s="12"/>
    </row>
    <row r="680">
      <c r="E680" s="299"/>
      <c r="F680" s="299"/>
      <c r="G680" s="12"/>
      <c r="H680" s="12"/>
      <c r="I680" s="12"/>
      <c r="J680" s="12"/>
    </row>
    <row r="681">
      <c r="E681" s="299"/>
      <c r="F681" s="299"/>
      <c r="G681" s="12"/>
      <c r="H681" s="12"/>
      <c r="I681" s="12"/>
      <c r="J681" s="12"/>
    </row>
    <row r="682">
      <c r="E682" s="299"/>
      <c r="F682" s="299"/>
      <c r="G682" s="12"/>
      <c r="H682" s="12"/>
      <c r="I682" s="12"/>
      <c r="J682" s="12"/>
    </row>
    <row r="683">
      <c r="E683" s="299"/>
      <c r="F683" s="299"/>
      <c r="G683" s="12"/>
      <c r="H683" s="12"/>
      <c r="I683" s="12"/>
      <c r="J683" s="12"/>
    </row>
    <row r="684">
      <c r="E684" s="299"/>
      <c r="F684" s="299"/>
      <c r="G684" s="12"/>
      <c r="H684" s="12"/>
      <c r="I684" s="12"/>
      <c r="J684" s="12"/>
    </row>
    <row r="685">
      <c r="E685" s="299"/>
      <c r="F685" s="299"/>
      <c r="G685" s="12"/>
      <c r="H685" s="12"/>
      <c r="I685" s="12"/>
      <c r="J685" s="12"/>
    </row>
    <row r="686">
      <c r="E686" s="299"/>
      <c r="F686" s="299"/>
      <c r="G686" s="12"/>
      <c r="H686" s="12"/>
      <c r="I686" s="12"/>
      <c r="J686" s="12"/>
    </row>
    <row r="687">
      <c r="E687" s="299"/>
      <c r="F687" s="299"/>
      <c r="G687" s="12"/>
      <c r="H687" s="12"/>
      <c r="I687" s="12"/>
      <c r="J687" s="12"/>
    </row>
    <row r="688">
      <c r="E688" s="299"/>
      <c r="F688" s="299"/>
      <c r="G688" s="12"/>
      <c r="H688" s="12"/>
      <c r="I688" s="12"/>
      <c r="J688" s="12"/>
    </row>
    <row r="689">
      <c r="E689" s="299"/>
      <c r="F689" s="299"/>
      <c r="G689" s="12"/>
      <c r="H689" s="12"/>
      <c r="I689" s="12"/>
      <c r="J689" s="12"/>
    </row>
    <row r="690">
      <c r="E690" s="299"/>
      <c r="F690" s="299"/>
      <c r="G690" s="12"/>
      <c r="H690" s="12"/>
      <c r="I690" s="12"/>
      <c r="J690" s="12"/>
    </row>
    <row r="691">
      <c r="E691" s="299"/>
      <c r="F691" s="299"/>
      <c r="G691" s="12"/>
      <c r="H691" s="12"/>
      <c r="I691" s="12"/>
      <c r="J691" s="12"/>
    </row>
    <row r="692">
      <c r="E692" s="299"/>
      <c r="F692" s="299"/>
      <c r="G692" s="12"/>
      <c r="H692" s="12"/>
      <c r="I692" s="12"/>
      <c r="J692" s="12"/>
    </row>
    <row r="693">
      <c r="E693" s="299"/>
      <c r="F693" s="299"/>
      <c r="G693" s="12"/>
      <c r="H693" s="12"/>
      <c r="I693" s="12"/>
      <c r="J693" s="12"/>
    </row>
    <row r="694">
      <c r="E694" s="299"/>
      <c r="F694" s="299"/>
      <c r="G694" s="12"/>
      <c r="H694" s="12"/>
      <c r="I694" s="12"/>
      <c r="J694" s="12"/>
    </row>
    <row r="695">
      <c r="E695" s="299"/>
      <c r="F695" s="299"/>
      <c r="G695" s="12"/>
      <c r="H695" s="12"/>
      <c r="I695" s="12"/>
      <c r="J695" s="12"/>
    </row>
    <row r="696">
      <c r="E696" s="299"/>
      <c r="F696" s="299"/>
      <c r="G696" s="12"/>
      <c r="H696" s="12"/>
      <c r="I696" s="12"/>
      <c r="J696" s="12"/>
    </row>
    <row r="697">
      <c r="E697" s="299"/>
      <c r="F697" s="299"/>
      <c r="G697" s="12"/>
      <c r="H697" s="12"/>
      <c r="I697" s="12"/>
      <c r="J697" s="12"/>
    </row>
    <row r="698">
      <c r="E698" s="299"/>
      <c r="F698" s="299"/>
      <c r="G698" s="12"/>
      <c r="H698" s="12"/>
      <c r="I698" s="12"/>
      <c r="J698" s="12"/>
    </row>
    <row r="699">
      <c r="E699" s="299"/>
      <c r="F699" s="299"/>
      <c r="G699" s="12"/>
      <c r="H699" s="12"/>
      <c r="I699" s="12"/>
      <c r="J699" s="12"/>
    </row>
    <row r="700">
      <c r="E700" s="299"/>
      <c r="F700" s="299"/>
      <c r="G700" s="12"/>
      <c r="H700" s="12"/>
      <c r="I700" s="12"/>
      <c r="J700" s="12"/>
    </row>
    <row r="701">
      <c r="E701" s="299"/>
      <c r="F701" s="299"/>
      <c r="G701" s="12"/>
      <c r="H701" s="12"/>
      <c r="I701" s="12"/>
      <c r="J701" s="12"/>
    </row>
    <row r="702">
      <c r="E702" s="299"/>
      <c r="F702" s="299"/>
      <c r="G702" s="12"/>
      <c r="H702" s="12"/>
      <c r="I702" s="12"/>
      <c r="J702" s="12"/>
    </row>
    <row r="703">
      <c r="E703" s="299"/>
      <c r="F703" s="299"/>
      <c r="G703" s="12"/>
      <c r="H703" s="12"/>
      <c r="I703" s="12"/>
      <c r="J703" s="12"/>
    </row>
    <row r="704">
      <c r="E704" s="299"/>
      <c r="F704" s="299"/>
      <c r="G704" s="12"/>
      <c r="H704" s="12"/>
      <c r="I704" s="12"/>
      <c r="J704" s="12"/>
    </row>
    <row r="705">
      <c r="E705" s="299"/>
      <c r="F705" s="299"/>
      <c r="G705" s="12"/>
      <c r="H705" s="12"/>
      <c r="I705" s="12"/>
      <c r="J705" s="12"/>
    </row>
    <row r="706">
      <c r="E706" s="299"/>
      <c r="F706" s="299"/>
      <c r="G706" s="12"/>
      <c r="H706" s="12"/>
      <c r="I706" s="12"/>
      <c r="J706" s="12"/>
    </row>
    <row r="707">
      <c r="E707" s="299"/>
      <c r="F707" s="299"/>
      <c r="G707" s="12"/>
      <c r="H707" s="12"/>
      <c r="I707" s="12"/>
      <c r="J707" s="12"/>
    </row>
    <row r="708">
      <c r="E708" s="299"/>
      <c r="F708" s="299"/>
      <c r="G708" s="12"/>
      <c r="H708" s="12"/>
      <c r="I708" s="12"/>
      <c r="J708" s="12"/>
    </row>
    <row r="709">
      <c r="E709" s="299"/>
      <c r="F709" s="299"/>
      <c r="G709" s="12"/>
      <c r="H709" s="12"/>
      <c r="I709" s="12"/>
      <c r="J709" s="12"/>
    </row>
    <row r="710">
      <c r="E710" s="299"/>
      <c r="F710" s="299"/>
      <c r="G710" s="12"/>
      <c r="H710" s="12"/>
      <c r="I710" s="12"/>
      <c r="J710" s="12"/>
    </row>
    <row r="711">
      <c r="E711" s="299"/>
      <c r="F711" s="299"/>
      <c r="G711" s="12"/>
      <c r="H711" s="12"/>
      <c r="I711" s="12"/>
      <c r="J711" s="12"/>
    </row>
    <row r="712">
      <c r="E712" s="299"/>
      <c r="F712" s="299"/>
      <c r="G712" s="12"/>
      <c r="H712" s="12"/>
      <c r="I712" s="12"/>
      <c r="J712" s="12"/>
    </row>
    <row r="713">
      <c r="E713" s="299"/>
      <c r="F713" s="299"/>
      <c r="G713" s="12"/>
      <c r="H713" s="12"/>
      <c r="I713" s="12"/>
      <c r="J713" s="12"/>
    </row>
    <row r="714">
      <c r="E714" s="299"/>
      <c r="F714" s="299"/>
      <c r="G714" s="12"/>
      <c r="H714" s="12"/>
      <c r="I714" s="12"/>
      <c r="J714" s="12"/>
    </row>
    <row r="715">
      <c r="E715" s="299"/>
      <c r="F715" s="299"/>
      <c r="G715" s="12"/>
      <c r="H715" s="12"/>
      <c r="I715" s="12"/>
      <c r="J715" s="12"/>
    </row>
    <row r="716">
      <c r="E716" s="299"/>
      <c r="F716" s="299"/>
      <c r="G716" s="12"/>
      <c r="H716" s="12"/>
      <c r="I716" s="12"/>
      <c r="J716" s="12"/>
    </row>
    <row r="717">
      <c r="E717" s="299"/>
      <c r="F717" s="299"/>
      <c r="G717" s="12"/>
      <c r="H717" s="12"/>
      <c r="I717" s="12"/>
      <c r="J717" s="12"/>
    </row>
    <row r="718">
      <c r="E718" s="299"/>
      <c r="F718" s="299"/>
      <c r="G718" s="12"/>
      <c r="H718" s="12"/>
      <c r="I718" s="12"/>
      <c r="J718" s="12"/>
    </row>
    <row r="719">
      <c r="E719" s="299"/>
      <c r="F719" s="299"/>
      <c r="G719" s="12"/>
      <c r="H719" s="12"/>
      <c r="I719" s="12"/>
      <c r="J719" s="12"/>
    </row>
    <row r="720">
      <c r="E720" s="299"/>
      <c r="F720" s="299"/>
      <c r="G720" s="12"/>
      <c r="H720" s="12"/>
      <c r="I720" s="12"/>
      <c r="J720" s="12"/>
    </row>
    <row r="721">
      <c r="E721" s="299"/>
      <c r="F721" s="299"/>
      <c r="G721" s="12"/>
      <c r="H721" s="12"/>
      <c r="I721" s="12"/>
      <c r="J721" s="12"/>
    </row>
    <row r="722">
      <c r="E722" s="299"/>
      <c r="F722" s="299"/>
      <c r="G722" s="12"/>
      <c r="H722" s="12"/>
      <c r="I722" s="12"/>
      <c r="J722" s="12"/>
    </row>
    <row r="723">
      <c r="E723" s="299"/>
      <c r="F723" s="299"/>
      <c r="G723" s="12"/>
      <c r="H723" s="12"/>
      <c r="I723" s="12"/>
      <c r="J723" s="12"/>
    </row>
    <row r="724">
      <c r="E724" s="299"/>
      <c r="F724" s="299"/>
      <c r="G724" s="12"/>
      <c r="H724" s="12"/>
      <c r="I724" s="12"/>
      <c r="J724" s="12"/>
    </row>
    <row r="725">
      <c r="E725" s="299"/>
      <c r="F725" s="299"/>
      <c r="G725" s="12"/>
      <c r="H725" s="12"/>
      <c r="I725" s="12"/>
      <c r="J725" s="12"/>
    </row>
    <row r="726">
      <c r="E726" s="299"/>
      <c r="F726" s="299"/>
      <c r="G726" s="12"/>
      <c r="H726" s="12"/>
      <c r="I726" s="12"/>
      <c r="J726" s="12"/>
    </row>
    <row r="727">
      <c r="E727" s="299"/>
      <c r="F727" s="299"/>
      <c r="G727" s="12"/>
      <c r="H727" s="12"/>
      <c r="I727" s="12"/>
      <c r="J727" s="12"/>
    </row>
    <row r="728">
      <c r="E728" s="299"/>
      <c r="F728" s="299"/>
      <c r="G728" s="12"/>
      <c r="H728" s="12"/>
      <c r="I728" s="12"/>
      <c r="J728" s="12"/>
    </row>
    <row r="729">
      <c r="E729" s="299"/>
      <c r="F729" s="299"/>
      <c r="G729" s="12"/>
      <c r="H729" s="12"/>
      <c r="I729" s="12"/>
      <c r="J729" s="12"/>
    </row>
    <row r="730">
      <c r="E730" s="299"/>
      <c r="F730" s="299"/>
      <c r="G730" s="12"/>
      <c r="H730" s="12"/>
      <c r="I730" s="12"/>
      <c r="J730" s="12"/>
    </row>
    <row r="731">
      <c r="E731" s="299"/>
      <c r="F731" s="299"/>
      <c r="G731" s="12"/>
      <c r="H731" s="12"/>
      <c r="I731" s="12"/>
      <c r="J731" s="12"/>
    </row>
    <row r="732">
      <c r="E732" s="299"/>
      <c r="F732" s="299"/>
      <c r="G732" s="12"/>
      <c r="H732" s="12"/>
      <c r="I732" s="12"/>
      <c r="J732" s="12"/>
    </row>
    <row r="733">
      <c r="E733" s="299"/>
      <c r="F733" s="299"/>
      <c r="G733" s="12"/>
      <c r="H733" s="12"/>
      <c r="I733" s="12"/>
      <c r="J733" s="12"/>
    </row>
    <row r="734">
      <c r="E734" s="299"/>
      <c r="F734" s="299"/>
      <c r="G734" s="12"/>
      <c r="H734" s="12"/>
      <c r="I734" s="12"/>
      <c r="J734" s="12"/>
    </row>
    <row r="735">
      <c r="E735" s="299"/>
      <c r="F735" s="299"/>
      <c r="G735" s="12"/>
      <c r="H735" s="12"/>
      <c r="I735" s="12"/>
      <c r="J735" s="12"/>
    </row>
    <row r="736">
      <c r="E736" s="299"/>
      <c r="F736" s="299"/>
      <c r="G736" s="12"/>
      <c r="H736" s="12"/>
      <c r="I736" s="12"/>
      <c r="J736" s="12"/>
    </row>
    <row r="737">
      <c r="E737" s="299"/>
      <c r="F737" s="299"/>
      <c r="G737" s="12"/>
      <c r="H737" s="12"/>
      <c r="I737" s="12"/>
      <c r="J737" s="12"/>
    </row>
    <row r="738">
      <c r="E738" s="299"/>
      <c r="F738" s="299"/>
      <c r="G738" s="12"/>
      <c r="H738" s="12"/>
      <c r="I738" s="12"/>
      <c r="J738" s="12"/>
    </row>
    <row r="739">
      <c r="E739" s="299"/>
      <c r="F739" s="299"/>
      <c r="G739" s="12"/>
      <c r="H739" s="12"/>
      <c r="I739" s="12"/>
      <c r="J739" s="12"/>
    </row>
    <row r="740">
      <c r="E740" s="299"/>
      <c r="F740" s="299"/>
      <c r="G740" s="12"/>
      <c r="H740" s="12"/>
      <c r="I740" s="12"/>
      <c r="J740" s="12"/>
    </row>
    <row r="741">
      <c r="E741" s="299"/>
      <c r="F741" s="299"/>
      <c r="G741" s="12"/>
      <c r="H741" s="12"/>
      <c r="I741" s="12"/>
      <c r="J741" s="12"/>
    </row>
    <row r="742">
      <c r="E742" s="299"/>
      <c r="F742" s="299"/>
      <c r="G742" s="12"/>
      <c r="H742" s="12"/>
      <c r="I742" s="12"/>
      <c r="J742" s="12"/>
    </row>
    <row r="743">
      <c r="E743" s="299"/>
      <c r="F743" s="299"/>
      <c r="G743" s="12"/>
      <c r="H743" s="12"/>
      <c r="I743" s="12"/>
      <c r="J743" s="12"/>
    </row>
    <row r="744">
      <c r="E744" s="299"/>
      <c r="F744" s="299"/>
      <c r="G744" s="12"/>
      <c r="H744" s="12"/>
      <c r="I744" s="12"/>
      <c r="J744" s="12"/>
    </row>
    <row r="745">
      <c r="E745" s="299"/>
      <c r="F745" s="299"/>
      <c r="G745" s="12"/>
      <c r="H745" s="12"/>
      <c r="I745" s="12"/>
      <c r="J745" s="12"/>
    </row>
    <row r="746">
      <c r="E746" s="299"/>
      <c r="F746" s="299"/>
      <c r="G746" s="12"/>
      <c r="H746" s="12"/>
      <c r="I746" s="12"/>
      <c r="J746" s="12"/>
    </row>
    <row r="747">
      <c r="E747" s="299"/>
      <c r="F747" s="299"/>
      <c r="G747" s="12"/>
      <c r="H747" s="12"/>
      <c r="I747" s="12"/>
      <c r="J747" s="12"/>
    </row>
    <row r="748">
      <c r="E748" s="299"/>
      <c r="F748" s="299"/>
      <c r="G748" s="12"/>
      <c r="H748" s="12"/>
      <c r="I748" s="12"/>
      <c r="J748" s="12"/>
    </row>
    <row r="749">
      <c r="E749" s="299"/>
      <c r="F749" s="299"/>
      <c r="G749" s="12"/>
      <c r="H749" s="12"/>
      <c r="I749" s="12"/>
      <c r="J749" s="12"/>
    </row>
    <row r="750">
      <c r="E750" s="299"/>
      <c r="F750" s="299"/>
      <c r="G750" s="12"/>
      <c r="H750" s="12"/>
      <c r="I750" s="12"/>
      <c r="J750" s="12"/>
    </row>
    <row r="751">
      <c r="E751" s="299"/>
      <c r="F751" s="299"/>
      <c r="G751" s="12"/>
      <c r="H751" s="12"/>
      <c r="I751" s="12"/>
      <c r="J751" s="12"/>
    </row>
    <row r="752">
      <c r="E752" s="299"/>
      <c r="F752" s="299"/>
      <c r="G752" s="12"/>
      <c r="H752" s="12"/>
      <c r="I752" s="12"/>
      <c r="J752" s="12"/>
    </row>
    <row r="753">
      <c r="E753" s="299"/>
      <c r="F753" s="299"/>
      <c r="G753" s="12"/>
      <c r="H753" s="12"/>
      <c r="I753" s="12"/>
      <c r="J753" s="12"/>
    </row>
    <row r="754">
      <c r="E754" s="299"/>
      <c r="F754" s="299"/>
      <c r="G754" s="12"/>
      <c r="H754" s="12"/>
      <c r="I754" s="12"/>
      <c r="J754" s="12"/>
    </row>
    <row r="755">
      <c r="E755" s="299"/>
      <c r="F755" s="299"/>
      <c r="G755" s="12"/>
      <c r="H755" s="12"/>
      <c r="I755" s="12"/>
      <c r="J755" s="12"/>
    </row>
    <row r="756">
      <c r="E756" s="299"/>
      <c r="F756" s="299"/>
      <c r="G756" s="12"/>
      <c r="H756" s="12"/>
      <c r="I756" s="12"/>
      <c r="J756" s="12"/>
    </row>
    <row r="757">
      <c r="E757" s="299"/>
      <c r="F757" s="299"/>
      <c r="G757" s="12"/>
      <c r="H757" s="12"/>
      <c r="I757" s="12"/>
      <c r="J757" s="12"/>
    </row>
    <row r="758">
      <c r="E758" s="299"/>
      <c r="F758" s="299"/>
      <c r="G758" s="12"/>
      <c r="H758" s="12"/>
      <c r="I758" s="12"/>
      <c r="J758" s="12"/>
    </row>
    <row r="759">
      <c r="E759" s="299"/>
      <c r="F759" s="299"/>
      <c r="G759" s="12"/>
      <c r="H759" s="12"/>
      <c r="I759" s="12"/>
      <c r="J759" s="12"/>
    </row>
    <row r="760">
      <c r="E760" s="299"/>
      <c r="F760" s="299"/>
      <c r="G760" s="12"/>
      <c r="H760" s="12"/>
      <c r="I760" s="12"/>
      <c r="J760" s="12"/>
    </row>
    <row r="761">
      <c r="E761" s="299"/>
      <c r="F761" s="299"/>
      <c r="G761" s="12"/>
      <c r="H761" s="12"/>
      <c r="I761" s="12"/>
      <c r="J761" s="12"/>
    </row>
    <row r="762">
      <c r="E762" s="299"/>
      <c r="F762" s="299"/>
      <c r="G762" s="12"/>
      <c r="H762" s="12"/>
      <c r="I762" s="12"/>
      <c r="J762" s="12"/>
    </row>
    <row r="763">
      <c r="E763" s="299"/>
      <c r="F763" s="299"/>
      <c r="G763" s="12"/>
      <c r="H763" s="12"/>
      <c r="I763" s="12"/>
      <c r="J763" s="12"/>
    </row>
    <row r="764">
      <c r="E764" s="299"/>
      <c r="F764" s="299"/>
      <c r="G764" s="12"/>
      <c r="H764" s="12"/>
      <c r="I764" s="12"/>
      <c r="J764" s="12"/>
    </row>
    <row r="765">
      <c r="E765" s="299"/>
      <c r="F765" s="299"/>
      <c r="G765" s="12"/>
      <c r="H765" s="12"/>
      <c r="I765" s="12"/>
      <c r="J765" s="12"/>
    </row>
    <row r="766">
      <c r="E766" s="299"/>
      <c r="F766" s="299"/>
      <c r="G766" s="12"/>
      <c r="H766" s="12"/>
      <c r="I766" s="12"/>
      <c r="J766" s="12"/>
    </row>
    <row r="767">
      <c r="E767" s="299"/>
      <c r="F767" s="299"/>
      <c r="G767" s="12"/>
      <c r="H767" s="12"/>
      <c r="I767" s="12"/>
      <c r="J767" s="12"/>
    </row>
    <row r="768">
      <c r="E768" s="299"/>
      <c r="F768" s="299"/>
      <c r="G768" s="12"/>
      <c r="H768" s="12"/>
      <c r="I768" s="12"/>
      <c r="J768" s="12"/>
    </row>
    <row r="769">
      <c r="E769" s="299"/>
      <c r="F769" s="299"/>
      <c r="G769" s="12"/>
      <c r="H769" s="12"/>
      <c r="I769" s="12"/>
      <c r="J769" s="12"/>
    </row>
    <row r="770">
      <c r="E770" s="299"/>
      <c r="F770" s="299"/>
      <c r="G770" s="12"/>
      <c r="H770" s="12"/>
      <c r="I770" s="12"/>
      <c r="J770" s="12"/>
    </row>
    <row r="771">
      <c r="E771" s="299"/>
      <c r="F771" s="299"/>
      <c r="G771" s="12"/>
      <c r="H771" s="12"/>
      <c r="I771" s="12"/>
      <c r="J771" s="12"/>
    </row>
    <row r="772">
      <c r="E772" s="299"/>
      <c r="F772" s="299"/>
      <c r="G772" s="12"/>
      <c r="H772" s="12"/>
      <c r="I772" s="12"/>
      <c r="J772" s="12"/>
    </row>
    <row r="773">
      <c r="E773" s="299"/>
      <c r="F773" s="299"/>
      <c r="G773" s="12"/>
      <c r="H773" s="12"/>
      <c r="I773" s="12"/>
      <c r="J773" s="12"/>
    </row>
    <row r="774">
      <c r="E774" s="299"/>
      <c r="F774" s="299"/>
      <c r="G774" s="12"/>
      <c r="H774" s="12"/>
      <c r="I774" s="12"/>
      <c r="J774" s="12"/>
    </row>
    <row r="775">
      <c r="E775" s="299"/>
      <c r="F775" s="299"/>
      <c r="G775" s="12"/>
      <c r="H775" s="12"/>
      <c r="I775" s="12"/>
      <c r="J775" s="12"/>
    </row>
    <row r="776">
      <c r="E776" s="299"/>
      <c r="F776" s="299"/>
      <c r="G776" s="12"/>
      <c r="H776" s="12"/>
      <c r="I776" s="12"/>
      <c r="J776" s="12"/>
    </row>
    <row r="777">
      <c r="E777" s="299"/>
      <c r="F777" s="299"/>
      <c r="G777" s="12"/>
      <c r="H777" s="12"/>
      <c r="I777" s="12"/>
      <c r="J777" s="12"/>
    </row>
    <row r="778">
      <c r="E778" s="299"/>
      <c r="F778" s="299"/>
      <c r="G778" s="12"/>
      <c r="H778" s="12"/>
      <c r="I778" s="12"/>
      <c r="J778" s="12"/>
    </row>
    <row r="779">
      <c r="E779" s="299"/>
      <c r="F779" s="299"/>
      <c r="G779" s="12"/>
      <c r="H779" s="12"/>
      <c r="I779" s="12"/>
      <c r="J779" s="12"/>
    </row>
    <row r="780">
      <c r="E780" s="299"/>
      <c r="F780" s="299"/>
      <c r="G780" s="12"/>
      <c r="H780" s="12"/>
      <c r="I780" s="12"/>
      <c r="J780" s="12"/>
    </row>
    <row r="781">
      <c r="E781" s="299"/>
      <c r="F781" s="299"/>
      <c r="G781" s="12"/>
      <c r="H781" s="12"/>
      <c r="I781" s="12"/>
      <c r="J781" s="12"/>
    </row>
    <row r="782">
      <c r="E782" s="299"/>
      <c r="F782" s="299"/>
      <c r="G782" s="12"/>
      <c r="H782" s="12"/>
      <c r="I782" s="12"/>
      <c r="J782" s="12"/>
    </row>
    <row r="783">
      <c r="E783" s="299"/>
      <c r="F783" s="299"/>
      <c r="G783" s="12"/>
      <c r="H783" s="12"/>
      <c r="I783" s="12"/>
      <c r="J783" s="12"/>
    </row>
    <row r="784">
      <c r="E784" s="299"/>
      <c r="F784" s="299"/>
      <c r="G784" s="12"/>
      <c r="H784" s="12"/>
      <c r="I784" s="12"/>
      <c r="J784" s="12"/>
    </row>
    <row r="785">
      <c r="E785" s="299"/>
      <c r="F785" s="299"/>
      <c r="G785" s="12"/>
      <c r="H785" s="12"/>
      <c r="I785" s="12"/>
      <c r="J785" s="12"/>
    </row>
    <row r="786">
      <c r="E786" s="299"/>
      <c r="F786" s="299"/>
      <c r="G786" s="12"/>
      <c r="H786" s="12"/>
      <c r="I786" s="12"/>
      <c r="J786" s="12"/>
    </row>
    <row r="787">
      <c r="E787" s="299"/>
      <c r="F787" s="299"/>
      <c r="G787" s="12"/>
      <c r="H787" s="12"/>
      <c r="I787" s="12"/>
      <c r="J787" s="12"/>
    </row>
    <row r="788">
      <c r="E788" s="299"/>
      <c r="F788" s="299"/>
      <c r="G788" s="12"/>
      <c r="H788" s="12"/>
      <c r="I788" s="12"/>
      <c r="J788" s="12"/>
    </row>
    <row r="789">
      <c r="E789" s="299"/>
      <c r="F789" s="299"/>
      <c r="G789" s="12"/>
      <c r="H789" s="12"/>
      <c r="I789" s="12"/>
      <c r="J789" s="12"/>
    </row>
    <row r="790">
      <c r="E790" s="299"/>
      <c r="F790" s="299"/>
      <c r="G790" s="12"/>
      <c r="H790" s="12"/>
      <c r="I790" s="12"/>
      <c r="J790" s="12"/>
    </row>
    <row r="791">
      <c r="E791" s="299"/>
      <c r="F791" s="299"/>
      <c r="G791" s="12"/>
      <c r="H791" s="12"/>
      <c r="I791" s="12"/>
      <c r="J791" s="12"/>
    </row>
    <row r="792">
      <c r="E792" s="299"/>
      <c r="F792" s="299"/>
      <c r="G792" s="12"/>
      <c r="H792" s="12"/>
      <c r="I792" s="12"/>
      <c r="J792" s="12"/>
    </row>
    <row r="793">
      <c r="E793" s="299"/>
      <c r="F793" s="299"/>
      <c r="G793" s="12"/>
      <c r="H793" s="12"/>
      <c r="I793" s="12"/>
      <c r="J793" s="12"/>
    </row>
    <row r="794">
      <c r="E794" s="299"/>
      <c r="F794" s="299"/>
      <c r="G794" s="12"/>
      <c r="H794" s="12"/>
      <c r="I794" s="12"/>
      <c r="J794" s="12"/>
    </row>
    <row r="795">
      <c r="E795" s="299"/>
      <c r="F795" s="299"/>
      <c r="G795" s="12"/>
      <c r="H795" s="12"/>
      <c r="I795" s="12"/>
      <c r="J795" s="12"/>
    </row>
    <row r="796">
      <c r="E796" s="299"/>
      <c r="F796" s="299"/>
      <c r="G796" s="12"/>
      <c r="H796" s="12"/>
      <c r="I796" s="12"/>
      <c r="J796" s="12"/>
    </row>
    <row r="797">
      <c r="E797" s="299"/>
      <c r="F797" s="299"/>
      <c r="G797" s="12"/>
      <c r="H797" s="12"/>
      <c r="I797" s="12"/>
      <c r="J797" s="12"/>
    </row>
    <row r="798">
      <c r="E798" s="299"/>
      <c r="F798" s="299"/>
      <c r="G798" s="12"/>
      <c r="H798" s="12"/>
      <c r="I798" s="12"/>
      <c r="J798" s="12"/>
    </row>
    <row r="799">
      <c r="E799" s="299"/>
      <c r="F799" s="299"/>
      <c r="G799" s="12"/>
      <c r="H799" s="12"/>
      <c r="I799" s="12"/>
      <c r="J799" s="12"/>
    </row>
    <row r="800">
      <c r="E800" s="299"/>
      <c r="F800" s="299"/>
      <c r="G800" s="12"/>
      <c r="H800" s="12"/>
      <c r="I800" s="12"/>
      <c r="J800" s="12"/>
    </row>
    <row r="801">
      <c r="E801" s="299"/>
      <c r="F801" s="299"/>
      <c r="G801" s="12"/>
      <c r="H801" s="12"/>
      <c r="I801" s="12"/>
      <c r="J801" s="12"/>
    </row>
    <row r="802">
      <c r="E802" s="299"/>
      <c r="F802" s="299"/>
      <c r="G802" s="12"/>
      <c r="H802" s="12"/>
      <c r="I802" s="12"/>
      <c r="J802" s="12"/>
    </row>
    <row r="803">
      <c r="E803" s="299"/>
      <c r="F803" s="299"/>
      <c r="G803" s="12"/>
      <c r="H803" s="12"/>
      <c r="I803" s="12"/>
      <c r="J803" s="12"/>
    </row>
    <row r="804">
      <c r="E804" s="299"/>
      <c r="F804" s="299"/>
      <c r="G804" s="12"/>
      <c r="H804" s="12"/>
      <c r="I804" s="12"/>
      <c r="J804" s="12"/>
    </row>
    <row r="805">
      <c r="E805" s="299"/>
      <c r="F805" s="299"/>
      <c r="G805" s="12"/>
      <c r="H805" s="12"/>
      <c r="I805" s="12"/>
      <c r="J805" s="12"/>
    </row>
    <row r="806">
      <c r="E806" s="299"/>
      <c r="F806" s="299"/>
      <c r="G806" s="12"/>
      <c r="H806" s="12"/>
      <c r="I806" s="12"/>
      <c r="J806" s="12"/>
    </row>
    <row r="807">
      <c r="E807" s="299"/>
      <c r="F807" s="299"/>
      <c r="G807" s="12"/>
      <c r="H807" s="12"/>
      <c r="I807" s="12"/>
      <c r="J807" s="12"/>
    </row>
    <row r="808">
      <c r="E808" s="299"/>
      <c r="F808" s="299"/>
      <c r="G808" s="12"/>
      <c r="H808" s="12"/>
      <c r="I808" s="12"/>
      <c r="J808" s="12"/>
    </row>
    <row r="809">
      <c r="E809" s="299"/>
      <c r="F809" s="299"/>
      <c r="G809" s="12"/>
      <c r="H809" s="12"/>
      <c r="I809" s="12"/>
      <c r="J809" s="12"/>
    </row>
    <row r="810">
      <c r="E810" s="299"/>
      <c r="F810" s="299"/>
      <c r="G810" s="12"/>
      <c r="H810" s="12"/>
      <c r="I810" s="12"/>
      <c r="J810" s="12"/>
    </row>
    <row r="811">
      <c r="E811" s="299"/>
      <c r="F811" s="299"/>
      <c r="G811" s="12"/>
      <c r="H811" s="12"/>
      <c r="I811" s="12"/>
      <c r="J811" s="12"/>
    </row>
    <row r="812">
      <c r="E812" s="299"/>
      <c r="F812" s="299"/>
      <c r="G812" s="12"/>
      <c r="H812" s="12"/>
      <c r="I812" s="12"/>
      <c r="J812" s="12"/>
    </row>
    <row r="813">
      <c r="E813" s="299"/>
      <c r="F813" s="299"/>
      <c r="G813" s="12"/>
      <c r="H813" s="12"/>
      <c r="I813" s="12"/>
      <c r="J813" s="12"/>
    </row>
    <row r="814">
      <c r="E814" s="299"/>
      <c r="F814" s="299"/>
      <c r="G814" s="12"/>
      <c r="H814" s="12"/>
      <c r="I814" s="12"/>
      <c r="J814" s="12"/>
    </row>
    <row r="815">
      <c r="E815" s="299"/>
      <c r="F815" s="299"/>
      <c r="G815" s="12"/>
      <c r="H815" s="12"/>
      <c r="I815" s="12"/>
      <c r="J815" s="12"/>
    </row>
    <row r="816">
      <c r="E816" s="299"/>
      <c r="F816" s="299"/>
      <c r="G816" s="12"/>
      <c r="H816" s="12"/>
      <c r="I816" s="12"/>
      <c r="J816" s="12"/>
    </row>
    <row r="817">
      <c r="E817" s="299"/>
      <c r="F817" s="299"/>
      <c r="G817" s="12"/>
      <c r="H817" s="12"/>
      <c r="I817" s="12"/>
      <c r="J817" s="12"/>
    </row>
    <row r="818">
      <c r="E818" s="299"/>
      <c r="F818" s="299"/>
      <c r="G818" s="12"/>
      <c r="H818" s="12"/>
      <c r="I818" s="12"/>
      <c r="J818" s="12"/>
    </row>
    <row r="819">
      <c r="E819" s="299"/>
      <c r="F819" s="299"/>
      <c r="G819" s="12"/>
      <c r="H819" s="12"/>
      <c r="I819" s="12"/>
      <c r="J819" s="12"/>
    </row>
    <row r="820">
      <c r="E820" s="299"/>
      <c r="F820" s="299"/>
      <c r="G820" s="12"/>
      <c r="H820" s="12"/>
      <c r="I820" s="12"/>
      <c r="J820" s="12"/>
    </row>
    <row r="821">
      <c r="E821" s="299"/>
      <c r="F821" s="299"/>
      <c r="G821" s="12"/>
      <c r="H821" s="12"/>
      <c r="I821" s="12"/>
      <c r="J821" s="12"/>
    </row>
    <row r="822">
      <c r="E822" s="299"/>
      <c r="F822" s="299"/>
      <c r="G822" s="12"/>
      <c r="H822" s="12"/>
      <c r="I822" s="12"/>
      <c r="J822" s="12"/>
    </row>
    <row r="823">
      <c r="E823" s="299"/>
      <c r="F823" s="299"/>
      <c r="G823" s="12"/>
      <c r="H823" s="12"/>
      <c r="I823" s="12"/>
      <c r="J823" s="12"/>
    </row>
    <row r="824">
      <c r="E824" s="299"/>
      <c r="F824" s="299"/>
      <c r="G824" s="12"/>
      <c r="H824" s="12"/>
      <c r="I824" s="12"/>
      <c r="J824" s="12"/>
    </row>
    <row r="825">
      <c r="E825" s="299"/>
      <c r="F825" s="299"/>
      <c r="G825" s="12"/>
      <c r="H825" s="12"/>
      <c r="I825" s="12"/>
      <c r="J825" s="12"/>
    </row>
    <row r="826">
      <c r="E826" s="299"/>
      <c r="F826" s="299"/>
      <c r="G826" s="12"/>
      <c r="H826" s="12"/>
      <c r="I826" s="12"/>
      <c r="J826" s="12"/>
    </row>
    <row r="827">
      <c r="E827" s="299"/>
      <c r="F827" s="299"/>
      <c r="G827" s="12"/>
      <c r="H827" s="12"/>
      <c r="I827" s="12"/>
      <c r="J827" s="12"/>
    </row>
    <row r="828">
      <c r="E828" s="299"/>
      <c r="F828" s="299"/>
      <c r="G828" s="12"/>
      <c r="H828" s="12"/>
      <c r="I828" s="12"/>
      <c r="J828" s="12"/>
    </row>
    <row r="829">
      <c r="E829" s="299"/>
      <c r="F829" s="299"/>
      <c r="G829" s="12"/>
      <c r="H829" s="12"/>
      <c r="I829" s="12"/>
      <c r="J829" s="12"/>
    </row>
    <row r="830">
      <c r="E830" s="299"/>
      <c r="F830" s="299"/>
      <c r="G830" s="12"/>
      <c r="H830" s="12"/>
      <c r="I830" s="12"/>
      <c r="J830" s="12"/>
    </row>
    <row r="831">
      <c r="E831" s="299"/>
      <c r="F831" s="299"/>
      <c r="G831" s="12"/>
      <c r="H831" s="12"/>
      <c r="I831" s="12"/>
      <c r="J831" s="12"/>
    </row>
    <row r="832">
      <c r="E832" s="299"/>
      <c r="F832" s="299"/>
      <c r="G832" s="12"/>
      <c r="H832" s="12"/>
      <c r="I832" s="12"/>
      <c r="J832" s="12"/>
    </row>
    <row r="833">
      <c r="E833" s="299"/>
      <c r="F833" s="299"/>
      <c r="G833" s="12"/>
      <c r="H833" s="12"/>
      <c r="I833" s="12"/>
      <c r="J833" s="12"/>
    </row>
    <row r="834">
      <c r="E834" s="299"/>
      <c r="F834" s="299"/>
      <c r="G834" s="12"/>
      <c r="H834" s="12"/>
      <c r="I834" s="12"/>
      <c r="J834" s="12"/>
    </row>
    <row r="835">
      <c r="E835" s="299"/>
      <c r="F835" s="299"/>
      <c r="G835" s="12"/>
      <c r="H835" s="12"/>
      <c r="I835" s="12"/>
      <c r="J835" s="12"/>
    </row>
    <row r="836">
      <c r="E836" s="299"/>
      <c r="F836" s="299"/>
      <c r="G836" s="12"/>
      <c r="H836" s="12"/>
      <c r="I836" s="12"/>
      <c r="J836" s="12"/>
    </row>
    <row r="837">
      <c r="E837" s="299"/>
      <c r="F837" s="299"/>
      <c r="G837" s="12"/>
      <c r="H837" s="12"/>
      <c r="I837" s="12"/>
      <c r="J837" s="12"/>
    </row>
    <row r="838">
      <c r="E838" s="299"/>
      <c r="F838" s="299"/>
      <c r="G838" s="12"/>
      <c r="H838" s="12"/>
      <c r="I838" s="12"/>
      <c r="J838" s="12"/>
    </row>
    <row r="839">
      <c r="E839" s="299"/>
      <c r="F839" s="299"/>
      <c r="G839" s="12"/>
      <c r="H839" s="12"/>
      <c r="I839" s="12"/>
      <c r="J839" s="12"/>
    </row>
    <row r="840">
      <c r="E840" s="299"/>
      <c r="F840" s="299"/>
      <c r="G840" s="12"/>
      <c r="H840" s="12"/>
      <c r="I840" s="12"/>
      <c r="J840" s="12"/>
    </row>
    <row r="841">
      <c r="E841" s="299"/>
      <c r="F841" s="299"/>
      <c r="G841" s="12"/>
      <c r="H841" s="12"/>
      <c r="I841" s="12"/>
      <c r="J841" s="12"/>
    </row>
    <row r="842">
      <c r="E842" s="299"/>
      <c r="F842" s="299"/>
      <c r="G842" s="12"/>
      <c r="H842" s="12"/>
      <c r="I842" s="12"/>
      <c r="J842" s="12"/>
    </row>
    <row r="843">
      <c r="E843" s="299"/>
      <c r="F843" s="299"/>
      <c r="G843" s="12"/>
      <c r="H843" s="12"/>
      <c r="I843" s="12"/>
      <c r="J843" s="12"/>
    </row>
    <row r="844">
      <c r="E844" s="299"/>
      <c r="F844" s="299"/>
      <c r="G844" s="12"/>
      <c r="H844" s="12"/>
      <c r="I844" s="12"/>
      <c r="J844" s="12"/>
    </row>
    <row r="845">
      <c r="E845" s="299"/>
      <c r="F845" s="299"/>
      <c r="G845" s="12"/>
      <c r="H845" s="12"/>
      <c r="I845" s="12"/>
      <c r="J845" s="12"/>
    </row>
    <row r="846">
      <c r="E846" s="299"/>
      <c r="F846" s="299"/>
      <c r="G846" s="12"/>
      <c r="H846" s="12"/>
      <c r="I846" s="12"/>
      <c r="J846" s="12"/>
    </row>
    <row r="847">
      <c r="E847" s="299"/>
      <c r="F847" s="299"/>
      <c r="G847" s="12"/>
      <c r="H847" s="12"/>
      <c r="I847" s="12"/>
      <c r="J847" s="12"/>
    </row>
    <row r="848">
      <c r="E848" s="299"/>
      <c r="F848" s="299"/>
      <c r="G848" s="12"/>
      <c r="H848" s="12"/>
      <c r="I848" s="12"/>
      <c r="J848" s="12"/>
    </row>
    <row r="849">
      <c r="E849" s="299"/>
      <c r="F849" s="299"/>
      <c r="G849" s="12"/>
      <c r="H849" s="12"/>
      <c r="I849" s="12"/>
      <c r="J849" s="12"/>
    </row>
    <row r="850">
      <c r="E850" s="299"/>
      <c r="F850" s="299"/>
      <c r="G850" s="12"/>
      <c r="H850" s="12"/>
      <c r="I850" s="12"/>
      <c r="J850" s="12"/>
    </row>
    <row r="851">
      <c r="E851" s="299"/>
      <c r="F851" s="299"/>
      <c r="G851" s="12"/>
      <c r="H851" s="12"/>
      <c r="I851" s="12"/>
      <c r="J851" s="12"/>
    </row>
    <row r="852">
      <c r="E852" s="299"/>
      <c r="F852" s="299"/>
      <c r="G852" s="12"/>
      <c r="H852" s="12"/>
      <c r="I852" s="12"/>
      <c r="J852" s="12"/>
    </row>
    <row r="853">
      <c r="E853" s="299"/>
      <c r="F853" s="299"/>
      <c r="G853" s="12"/>
      <c r="H853" s="12"/>
      <c r="I853" s="12"/>
      <c r="J853" s="12"/>
    </row>
    <row r="854">
      <c r="E854" s="299"/>
      <c r="F854" s="299"/>
      <c r="G854" s="12"/>
      <c r="H854" s="12"/>
      <c r="I854" s="12"/>
      <c r="J854" s="12"/>
    </row>
    <row r="855">
      <c r="E855" s="299"/>
      <c r="F855" s="299"/>
      <c r="G855" s="12"/>
      <c r="H855" s="12"/>
      <c r="I855" s="12"/>
      <c r="J855" s="12"/>
    </row>
    <row r="856">
      <c r="E856" s="299"/>
      <c r="F856" s="299"/>
      <c r="G856" s="12"/>
      <c r="H856" s="12"/>
      <c r="I856" s="12"/>
      <c r="J856" s="12"/>
    </row>
    <row r="857">
      <c r="E857" s="299"/>
      <c r="F857" s="299"/>
      <c r="G857" s="12"/>
      <c r="H857" s="12"/>
      <c r="I857" s="12"/>
      <c r="J857" s="12"/>
    </row>
    <row r="858">
      <c r="E858" s="299"/>
      <c r="F858" s="299"/>
      <c r="G858" s="12"/>
      <c r="H858" s="12"/>
      <c r="I858" s="12"/>
      <c r="J858" s="12"/>
    </row>
    <row r="859">
      <c r="E859" s="299"/>
      <c r="F859" s="299"/>
      <c r="G859" s="12"/>
      <c r="H859" s="12"/>
      <c r="I859" s="12"/>
      <c r="J859" s="12"/>
    </row>
    <row r="860">
      <c r="E860" s="299"/>
      <c r="F860" s="299"/>
      <c r="G860" s="12"/>
      <c r="H860" s="12"/>
      <c r="I860" s="12"/>
      <c r="J860" s="12"/>
    </row>
    <row r="861">
      <c r="E861" s="299"/>
      <c r="F861" s="299"/>
      <c r="G861" s="12"/>
      <c r="H861" s="12"/>
      <c r="I861" s="12"/>
      <c r="J861" s="12"/>
    </row>
    <row r="862">
      <c r="E862" s="299"/>
      <c r="F862" s="299"/>
      <c r="G862" s="12"/>
      <c r="H862" s="12"/>
      <c r="I862" s="12"/>
      <c r="J862" s="12"/>
    </row>
    <row r="863">
      <c r="E863" s="299"/>
      <c r="F863" s="299"/>
      <c r="G863" s="12"/>
      <c r="H863" s="12"/>
      <c r="I863" s="12"/>
      <c r="J863" s="12"/>
    </row>
    <row r="864">
      <c r="E864" s="299"/>
      <c r="F864" s="299"/>
      <c r="G864" s="12"/>
      <c r="H864" s="12"/>
      <c r="I864" s="12"/>
      <c r="J864" s="12"/>
    </row>
    <row r="865">
      <c r="E865" s="299"/>
      <c r="F865" s="299"/>
      <c r="G865" s="12"/>
      <c r="H865" s="12"/>
      <c r="I865" s="12"/>
      <c r="J865" s="12"/>
    </row>
    <row r="866">
      <c r="E866" s="299"/>
      <c r="F866" s="299"/>
      <c r="G866" s="12"/>
      <c r="H866" s="12"/>
      <c r="I866" s="12"/>
      <c r="J866" s="12"/>
    </row>
    <row r="867">
      <c r="E867" s="299"/>
      <c r="F867" s="299"/>
      <c r="G867" s="12"/>
      <c r="H867" s="12"/>
      <c r="I867" s="12"/>
      <c r="J867" s="12"/>
    </row>
    <row r="868">
      <c r="E868" s="299"/>
      <c r="F868" s="299"/>
      <c r="G868" s="12"/>
      <c r="H868" s="12"/>
      <c r="I868" s="12"/>
      <c r="J868" s="12"/>
    </row>
    <row r="869">
      <c r="E869" s="299"/>
      <c r="F869" s="299"/>
      <c r="G869" s="12"/>
      <c r="H869" s="12"/>
      <c r="I869" s="12"/>
      <c r="J869" s="12"/>
    </row>
    <row r="870">
      <c r="E870" s="299"/>
      <c r="F870" s="299"/>
      <c r="G870" s="12"/>
      <c r="H870" s="12"/>
      <c r="I870" s="12"/>
      <c r="J870" s="12"/>
    </row>
    <row r="871">
      <c r="E871" s="299"/>
      <c r="F871" s="299"/>
      <c r="G871" s="12"/>
      <c r="H871" s="12"/>
      <c r="I871" s="12"/>
      <c r="J871" s="12"/>
    </row>
    <row r="872">
      <c r="E872" s="299"/>
      <c r="F872" s="299"/>
      <c r="G872" s="12"/>
      <c r="H872" s="12"/>
      <c r="I872" s="12"/>
      <c r="J872" s="12"/>
    </row>
    <row r="873">
      <c r="E873" s="299"/>
      <c r="F873" s="299"/>
      <c r="G873" s="12"/>
      <c r="H873" s="12"/>
      <c r="I873" s="12"/>
      <c r="J873" s="12"/>
    </row>
    <row r="874">
      <c r="E874" s="299"/>
      <c r="F874" s="299"/>
      <c r="G874" s="12"/>
      <c r="H874" s="12"/>
      <c r="I874" s="12"/>
      <c r="J874" s="12"/>
    </row>
    <row r="875">
      <c r="E875" s="299"/>
      <c r="F875" s="299"/>
      <c r="G875" s="12"/>
      <c r="H875" s="12"/>
      <c r="I875" s="12"/>
      <c r="J875" s="12"/>
    </row>
    <row r="876">
      <c r="E876" s="299"/>
      <c r="F876" s="299"/>
      <c r="G876" s="12"/>
      <c r="H876" s="12"/>
      <c r="I876" s="12"/>
      <c r="J876" s="12"/>
    </row>
    <row r="877">
      <c r="E877" s="299"/>
      <c r="F877" s="299"/>
      <c r="G877" s="12"/>
      <c r="H877" s="12"/>
      <c r="I877" s="12"/>
      <c r="J877" s="12"/>
    </row>
    <row r="878">
      <c r="E878" s="299"/>
      <c r="F878" s="299"/>
      <c r="G878" s="12"/>
      <c r="H878" s="12"/>
      <c r="I878" s="12"/>
      <c r="J878" s="12"/>
    </row>
    <row r="879">
      <c r="E879" s="299"/>
      <c r="F879" s="299"/>
      <c r="G879" s="12"/>
      <c r="H879" s="12"/>
      <c r="I879" s="12"/>
      <c r="J879" s="12"/>
    </row>
    <row r="880">
      <c r="E880" s="299"/>
      <c r="F880" s="299"/>
      <c r="G880" s="12"/>
      <c r="H880" s="12"/>
      <c r="I880" s="12"/>
      <c r="J880" s="12"/>
    </row>
    <row r="881">
      <c r="E881" s="299"/>
      <c r="F881" s="299"/>
      <c r="G881" s="12"/>
      <c r="H881" s="12"/>
      <c r="I881" s="12"/>
      <c r="J881" s="12"/>
    </row>
    <row r="882">
      <c r="E882" s="299"/>
      <c r="F882" s="299"/>
      <c r="G882" s="12"/>
      <c r="H882" s="12"/>
      <c r="I882" s="12"/>
      <c r="J882" s="12"/>
    </row>
    <row r="883">
      <c r="E883" s="299"/>
      <c r="F883" s="299"/>
      <c r="G883" s="12"/>
      <c r="H883" s="12"/>
      <c r="I883" s="12"/>
      <c r="J883" s="12"/>
    </row>
    <row r="884">
      <c r="E884" s="299"/>
      <c r="F884" s="299"/>
      <c r="G884" s="12"/>
      <c r="H884" s="12"/>
      <c r="I884" s="12"/>
      <c r="J884" s="12"/>
    </row>
    <row r="885">
      <c r="E885" s="299"/>
      <c r="F885" s="299"/>
      <c r="G885" s="12"/>
      <c r="H885" s="12"/>
      <c r="I885" s="12"/>
      <c r="J885" s="12"/>
    </row>
    <row r="886">
      <c r="E886" s="299"/>
      <c r="F886" s="299"/>
      <c r="G886" s="12"/>
      <c r="H886" s="12"/>
      <c r="I886" s="12"/>
      <c r="J886" s="12"/>
    </row>
    <row r="887">
      <c r="E887" s="299"/>
      <c r="F887" s="299"/>
      <c r="G887" s="12"/>
      <c r="H887" s="12"/>
      <c r="I887" s="12"/>
      <c r="J887" s="12"/>
    </row>
    <row r="888">
      <c r="E888" s="299"/>
      <c r="F888" s="299"/>
      <c r="G888" s="12"/>
      <c r="H888" s="12"/>
      <c r="I888" s="12"/>
      <c r="J888" s="12"/>
    </row>
    <row r="889">
      <c r="E889" s="299"/>
      <c r="F889" s="299"/>
      <c r="G889" s="12"/>
      <c r="H889" s="12"/>
      <c r="I889" s="12"/>
      <c r="J889" s="12"/>
    </row>
    <row r="890">
      <c r="E890" s="299"/>
      <c r="F890" s="299"/>
      <c r="G890" s="12"/>
      <c r="H890" s="12"/>
      <c r="I890" s="12"/>
      <c r="J890" s="12"/>
    </row>
    <row r="891">
      <c r="E891" s="299"/>
      <c r="F891" s="299"/>
      <c r="G891" s="12"/>
      <c r="H891" s="12"/>
      <c r="I891" s="12"/>
      <c r="J891" s="12"/>
    </row>
    <row r="892">
      <c r="E892" s="299"/>
      <c r="F892" s="299"/>
      <c r="G892" s="12"/>
      <c r="H892" s="12"/>
      <c r="I892" s="12"/>
      <c r="J892" s="12"/>
    </row>
    <row r="893">
      <c r="E893" s="299"/>
      <c r="F893" s="299"/>
      <c r="G893" s="12"/>
      <c r="H893" s="12"/>
      <c r="I893" s="12"/>
      <c r="J893" s="12"/>
    </row>
    <row r="894">
      <c r="E894" s="299"/>
      <c r="F894" s="299"/>
      <c r="G894" s="12"/>
      <c r="H894" s="12"/>
      <c r="I894" s="12"/>
      <c r="J894" s="12"/>
    </row>
    <row r="895">
      <c r="E895" s="299"/>
      <c r="F895" s="299"/>
      <c r="G895" s="12"/>
      <c r="H895" s="12"/>
      <c r="I895" s="12"/>
      <c r="J895" s="12"/>
    </row>
    <row r="896">
      <c r="E896" s="299"/>
      <c r="F896" s="299"/>
      <c r="G896" s="12"/>
      <c r="H896" s="12"/>
      <c r="I896" s="12"/>
      <c r="J896" s="12"/>
    </row>
    <row r="897">
      <c r="E897" s="299"/>
      <c r="F897" s="299"/>
      <c r="G897" s="12"/>
      <c r="H897" s="12"/>
      <c r="I897" s="12"/>
      <c r="J897" s="12"/>
    </row>
    <row r="898">
      <c r="E898" s="299"/>
      <c r="F898" s="299"/>
      <c r="G898" s="12"/>
      <c r="H898" s="12"/>
      <c r="I898" s="12"/>
      <c r="J898" s="12"/>
    </row>
    <row r="899">
      <c r="E899" s="299"/>
      <c r="F899" s="299"/>
      <c r="G899" s="12"/>
      <c r="H899" s="12"/>
      <c r="I899" s="12"/>
      <c r="J899" s="12"/>
    </row>
    <row r="900">
      <c r="E900" s="299"/>
      <c r="F900" s="299"/>
      <c r="G900" s="12"/>
      <c r="H900" s="12"/>
      <c r="I900" s="12"/>
      <c r="J900" s="12"/>
    </row>
    <row r="901">
      <c r="E901" s="299"/>
      <c r="F901" s="299"/>
      <c r="G901" s="12"/>
      <c r="H901" s="12"/>
      <c r="I901" s="12"/>
      <c r="J901" s="12"/>
    </row>
    <row r="902">
      <c r="E902" s="299"/>
      <c r="F902" s="299"/>
      <c r="G902" s="12"/>
      <c r="H902" s="12"/>
      <c r="I902" s="12"/>
      <c r="J902" s="12"/>
    </row>
    <row r="903">
      <c r="E903" s="299"/>
      <c r="F903" s="299"/>
      <c r="G903" s="12"/>
      <c r="H903" s="12"/>
      <c r="I903" s="12"/>
      <c r="J903" s="12"/>
    </row>
    <row r="904">
      <c r="E904" s="299"/>
      <c r="F904" s="299"/>
      <c r="G904" s="12"/>
      <c r="H904" s="12"/>
      <c r="I904" s="12"/>
      <c r="J904" s="12"/>
    </row>
    <row r="905">
      <c r="E905" s="299"/>
      <c r="F905" s="299"/>
      <c r="G905" s="12"/>
      <c r="H905" s="12"/>
      <c r="I905" s="12"/>
      <c r="J905" s="12"/>
    </row>
    <row r="906">
      <c r="E906" s="299"/>
      <c r="F906" s="299"/>
      <c r="G906" s="12"/>
      <c r="H906" s="12"/>
      <c r="I906" s="12"/>
      <c r="J906" s="12"/>
    </row>
    <row r="907">
      <c r="E907" s="299"/>
      <c r="F907" s="299"/>
      <c r="G907" s="12"/>
      <c r="H907" s="12"/>
      <c r="I907" s="12"/>
      <c r="J907" s="12"/>
    </row>
    <row r="908">
      <c r="E908" s="299"/>
      <c r="F908" s="299"/>
      <c r="G908" s="12"/>
      <c r="H908" s="12"/>
      <c r="I908" s="12"/>
      <c r="J908" s="12"/>
    </row>
    <row r="909">
      <c r="E909" s="299"/>
      <c r="F909" s="299"/>
      <c r="G909" s="12"/>
      <c r="H909" s="12"/>
      <c r="I909" s="12"/>
      <c r="J909" s="12"/>
    </row>
    <row r="910">
      <c r="E910" s="299"/>
      <c r="F910" s="299"/>
      <c r="G910" s="12"/>
      <c r="H910" s="12"/>
      <c r="I910" s="12"/>
      <c r="J910" s="12"/>
    </row>
    <row r="911">
      <c r="E911" s="299"/>
      <c r="F911" s="299"/>
      <c r="G911" s="12"/>
      <c r="H911" s="12"/>
      <c r="I911" s="12"/>
      <c r="J911" s="12"/>
    </row>
    <row r="912">
      <c r="E912" s="299"/>
      <c r="F912" s="299"/>
      <c r="G912" s="12"/>
      <c r="H912" s="12"/>
      <c r="I912" s="12"/>
      <c r="J912" s="12"/>
    </row>
    <row r="913">
      <c r="E913" s="299"/>
      <c r="F913" s="299"/>
      <c r="G913" s="12"/>
      <c r="H913" s="12"/>
      <c r="I913" s="12"/>
      <c r="J913" s="12"/>
    </row>
    <row r="914">
      <c r="E914" s="299"/>
      <c r="F914" s="299"/>
      <c r="G914" s="12"/>
      <c r="H914" s="12"/>
      <c r="I914" s="12"/>
      <c r="J914" s="12"/>
    </row>
    <row r="915">
      <c r="E915" s="299"/>
      <c r="F915" s="299"/>
      <c r="G915" s="12"/>
      <c r="H915" s="12"/>
      <c r="I915" s="12"/>
      <c r="J915" s="12"/>
    </row>
    <row r="916">
      <c r="E916" s="299"/>
      <c r="F916" s="299"/>
      <c r="G916" s="12"/>
      <c r="H916" s="12"/>
      <c r="I916" s="12"/>
      <c r="J916" s="12"/>
    </row>
    <row r="917">
      <c r="E917" s="299"/>
      <c r="F917" s="299"/>
      <c r="G917" s="12"/>
      <c r="H917" s="12"/>
      <c r="I917" s="12"/>
      <c r="J917" s="12"/>
    </row>
    <row r="918">
      <c r="E918" s="299"/>
      <c r="F918" s="299"/>
      <c r="G918" s="12"/>
      <c r="H918" s="12"/>
      <c r="I918" s="12"/>
      <c r="J918" s="12"/>
    </row>
    <row r="919">
      <c r="E919" s="299"/>
      <c r="F919" s="299"/>
      <c r="G919" s="12"/>
      <c r="H919" s="12"/>
      <c r="I919" s="12"/>
      <c r="J919" s="12"/>
    </row>
    <row r="920">
      <c r="E920" s="299"/>
      <c r="F920" s="299"/>
      <c r="G920" s="12"/>
      <c r="H920" s="12"/>
      <c r="I920" s="12"/>
      <c r="J920" s="12"/>
    </row>
    <row r="921">
      <c r="E921" s="299"/>
      <c r="F921" s="299"/>
      <c r="G921" s="12"/>
      <c r="H921" s="12"/>
      <c r="I921" s="12"/>
      <c r="J921" s="12"/>
    </row>
    <row r="922">
      <c r="E922" s="299"/>
      <c r="F922" s="299"/>
      <c r="G922" s="12"/>
      <c r="H922" s="12"/>
      <c r="I922" s="12"/>
      <c r="J922" s="12"/>
    </row>
    <row r="923">
      <c r="E923" s="299"/>
      <c r="F923" s="299"/>
      <c r="G923" s="12"/>
      <c r="H923" s="12"/>
      <c r="I923" s="12"/>
      <c r="J923" s="12"/>
    </row>
    <row r="924">
      <c r="E924" s="299"/>
      <c r="F924" s="299"/>
      <c r="G924" s="12"/>
      <c r="H924" s="12"/>
      <c r="I924" s="12"/>
      <c r="J924" s="12"/>
    </row>
    <row r="925">
      <c r="E925" s="299"/>
      <c r="F925" s="299"/>
      <c r="G925" s="12"/>
      <c r="H925" s="12"/>
      <c r="I925" s="12"/>
      <c r="J925" s="12"/>
    </row>
    <row r="926">
      <c r="E926" s="299"/>
      <c r="F926" s="299"/>
      <c r="G926" s="12"/>
      <c r="H926" s="12"/>
      <c r="I926" s="12"/>
      <c r="J926" s="12"/>
    </row>
    <row r="927">
      <c r="E927" s="299"/>
      <c r="F927" s="299"/>
      <c r="G927" s="12"/>
      <c r="H927" s="12"/>
      <c r="I927" s="12"/>
      <c r="J927" s="12"/>
    </row>
    <row r="928">
      <c r="E928" s="299"/>
      <c r="F928" s="299"/>
      <c r="G928" s="12"/>
      <c r="H928" s="12"/>
      <c r="I928" s="12"/>
      <c r="J928" s="12"/>
    </row>
    <row r="929">
      <c r="E929" s="299"/>
      <c r="F929" s="299"/>
      <c r="G929" s="12"/>
      <c r="H929" s="12"/>
      <c r="I929" s="12"/>
      <c r="J929" s="12"/>
    </row>
    <row r="930">
      <c r="E930" s="299"/>
      <c r="F930" s="299"/>
      <c r="G930" s="12"/>
      <c r="H930" s="12"/>
      <c r="I930" s="12"/>
      <c r="J930" s="12"/>
    </row>
    <row r="931">
      <c r="E931" s="299"/>
      <c r="F931" s="299"/>
      <c r="G931" s="12"/>
      <c r="H931" s="12"/>
      <c r="I931" s="12"/>
      <c r="J931" s="12"/>
    </row>
    <row r="932">
      <c r="E932" s="299"/>
      <c r="F932" s="299"/>
      <c r="G932" s="12"/>
      <c r="H932" s="12"/>
      <c r="I932" s="12"/>
      <c r="J932" s="12"/>
    </row>
    <row r="933">
      <c r="E933" s="299"/>
      <c r="F933" s="299"/>
      <c r="G933" s="12"/>
      <c r="H933" s="12"/>
      <c r="I933" s="12"/>
      <c r="J933" s="12"/>
    </row>
    <row r="934">
      <c r="E934" s="299"/>
      <c r="F934" s="299"/>
      <c r="G934" s="12"/>
      <c r="H934" s="12"/>
      <c r="I934" s="12"/>
      <c r="J934" s="12"/>
    </row>
    <row r="935">
      <c r="E935" s="299"/>
      <c r="F935" s="299"/>
      <c r="G935" s="12"/>
      <c r="H935" s="12"/>
      <c r="I935" s="12"/>
      <c r="J935" s="12"/>
    </row>
    <row r="936">
      <c r="E936" s="299"/>
      <c r="F936" s="299"/>
      <c r="G936" s="12"/>
      <c r="H936" s="12"/>
      <c r="I936" s="12"/>
      <c r="J936" s="12"/>
    </row>
    <row r="937">
      <c r="E937" s="299"/>
      <c r="F937" s="299"/>
      <c r="G937" s="12"/>
      <c r="H937" s="12"/>
      <c r="I937" s="12"/>
      <c r="J937" s="12"/>
    </row>
    <row r="938">
      <c r="E938" s="299"/>
      <c r="F938" s="299"/>
      <c r="G938" s="12"/>
      <c r="H938" s="12"/>
      <c r="I938" s="12"/>
      <c r="J938" s="12"/>
    </row>
    <row r="939">
      <c r="E939" s="299"/>
      <c r="F939" s="299"/>
      <c r="G939" s="12"/>
      <c r="H939" s="12"/>
      <c r="I939" s="12"/>
      <c r="J939" s="12"/>
    </row>
    <row r="940">
      <c r="E940" s="299"/>
      <c r="F940" s="299"/>
      <c r="G940" s="12"/>
      <c r="H940" s="12"/>
      <c r="I940" s="12"/>
      <c r="J940" s="12"/>
    </row>
    <row r="941">
      <c r="E941" s="299"/>
      <c r="F941" s="299"/>
      <c r="G941" s="12"/>
      <c r="H941" s="12"/>
      <c r="I941" s="12"/>
      <c r="J941" s="12"/>
    </row>
    <row r="942">
      <c r="E942" s="299"/>
      <c r="F942" s="299"/>
      <c r="G942" s="12"/>
      <c r="H942" s="12"/>
      <c r="I942" s="12"/>
      <c r="J942" s="12"/>
    </row>
    <row r="943">
      <c r="E943" s="299"/>
      <c r="F943" s="299"/>
      <c r="G943" s="12"/>
      <c r="H943" s="12"/>
      <c r="I943" s="12"/>
      <c r="J943" s="12"/>
    </row>
    <row r="944">
      <c r="E944" s="299"/>
      <c r="F944" s="299"/>
      <c r="G944" s="12"/>
      <c r="H944" s="12"/>
      <c r="I944" s="12"/>
      <c r="J944" s="12"/>
    </row>
    <row r="945">
      <c r="E945" s="299"/>
      <c r="F945" s="299"/>
      <c r="G945" s="12"/>
      <c r="H945" s="12"/>
      <c r="I945" s="12"/>
      <c r="J945" s="12"/>
    </row>
    <row r="946">
      <c r="E946" s="299"/>
      <c r="F946" s="299"/>
      <c r="G946" s="12"/>
      <c r="H946" s="12"/>
      <c r="I946" s="12"/>
      <c r="J946" s="12"/>
    </row>
    <row r="947">
      <c r="E947" s="299"/>
      <c r="F947" s="299"/>
      <c r="G947" s="12"/>
      <c r="H947" s="12"/>
      <c r="I947" s="12"/>
      <c r="J947" s="12"/>
    </row>
    <row r="948">
      <c r="E948" s="299"/>
      <c r="F948" s="299"/>
      <c r="G948" s="12"/>
      <c r="H948" s="12"/>
      <c r="I948" s="12"/>
      <c r="J948" s="12"/>
    </row>
    <row r="949">
      <c r="E949" s="299"/>
      <c r="F949" s="299"/>
      <c r="G949" s="12"/>
      <c r="H949" s="12"/>
      <c r="I949" s="12"/>
      <c r="J949" s="12"/>
    </row>
    <row r="950">
      <c r="E950" s="299"/>
      <c r="F950" s="299"/>
      <c r="G950" s="12"/>
      <c r="H950" s="12"/>
      <c r="I950" s="12"/>
      <c r="J950" s="12"/>
    </row>
    <row r="951">
      <c r="E951" s="299"/>
      <c r="F951" s="299"/>
      <c r="G951" s="12"/>
      <c r="H951" s="12"/>
      <c r="I951" s="12"/>
      <c r="J951" s="12"/>
    </row>
    <row r="952">
      <c r="E952" s="299"/>
      <c r="F952" s="299"/>
      <c r="G952" s="12"/>
      <c r="H952" s="12"/>
      <c r="I952" s="12"/>
      <c r="J952" s="12"/>
    </row>
    <row r="953">
      <c r="E953" s="299"/>
      <c r="F953" s="299"/>
      <c r="G953" s="12"/>
      <c r="H953" s="12"/>
      <c r="I953" s="12"/>
      <c r="J953" s="12"/>
    </row>
    <row r="954">
      <c r="E954" s="299"/>
      <c r="F954" s="299"/>
      <c r="G954" s="12"/>
      <c r="H954" s="12"/>
      <c r="I954" s="12"/>
      <c r="J954" s="12"/>
    </row>
    <row r="955">
      <c r="E955" s="299"/>
      <c r="F955" s="299"/>
      <c r="G955" s="12"/>
      <c r="H955" s="12"/>
      <c r="I955" s="12"/>
      <c r="J955" s="12"/>
    </row>
    <row r="956">
      <c r="E956" s="299"/>
      <c r="F956" s="299"/>
      <c r="G956" s="12"/>
      <c r="H956" s="12"/>
      <c r="I956" s="12"/>
      <c r="J956" s="12"/>
    </row>
    <row r="957">
      <c r="E957" s="299"/>
      <c r="F957" s="299"/>
      <c r="G957" s="12"/>
      <c r="H957" s="12"/>
      <c r="I957" s="12"/>
      <c r="J957" s="12"/>
    </row>
    <row r="958">
      <c r="E958" s="299"/>
      <c r="F958" s="299"/>
      <c r="G958" s="12"/>
      <c r="H958" s="12"/>
      <c r="I958" s="12"/>
      <c r="J958" s="12"/>
    </row>
    <row r="959">
      <c r="E959" s="299"/>
      <c r="F959" s="299"/>
      <c r="G959" s="12"/>
      <c r="H959" s="12"/>
      <c r="I959" s="12"/>
      <c r="J959" s="12"/>
    </row>
    <row r="960">
      <c r="E960" s="299"/>
      <c r="F960" s="299"/>
      <c r="G960" s="12"/>
      <c r="H960" s="12"/>
      <c r="I960" s="12"/>
      <c r="J960" s="12"/>
    </row>
    <row r="961">
      <c r="E961" s="299"/>
      <c r="F961" s="299"/>
      <c r="G961" s="12"/>
      <c r="H961" s="12"/>
      <c r="I961" s="12"/>
      <c r="J961" s="12"/>
    </row>
    <row r="962">
      <c r="E962" s="299"/>
      <c r="F962" s="299"/>
      <c r="G962" s="12"/>
      <c r="H962" s="12"/>
      <c r="I962" s="12"/>
      <c r="J962" s="12"/>
    </row>
    <row r="963">
      <c r="E963" s="299"/>
      <c r="F963" s="299"/>
      <c r="G963" s="12"/>
      <c r="H963" s="12"/>
      <c r="I963" s="12"/>
      <c r="J963" s="12"/>
    </row>
    <row r="964">
      <c r="E964" s="299"/>
      <c r="F964" s="299"/>
      <c r="G964" s="12"/>
      <c r="H964" s="12"/>
      <c r="I964" s="12"/>
      <c r="J964" s="12"/>
    </row>
    <row r="965">
      <c r="E965" s="299"/>
      <c r="F965" s="299"/>
      <c r="G965" s="12"/>
      <c r="H965" s="12"/>
      <c r="I965" s="12"/>
      <c r="J965" s="12"/>
    </row>
    <row r="966">
      <c r="E966" s="299"/>
      <c r="F966" s="299"/>
      <c r="G966" s="12"/>
      <c r="H966" s="12"/>
      <c r="I966" s="12"/>
      <c r="J966" s="12"/>
    </row>
    <row r="967">
      <c r="E967" s="299"/>
      <c r="F967" s="299"/>
      <c r="G967" s="12"/>
      <c r="H967" s="12"/>
      <c r="I967" s="12"/>
      <c r="J967" s="12"/>
    </row>
    <row r="968">
      <c r="E968" s="299"/>
      <c r="F968" s="299"/>
      <c r="G968" s="12"/>
      <c r="H968" s="12"/>
      <c r="I968" s="12"/>
      <c r="J968" s="12"/>
    </row>
    <row r="969">
      <c r="E969" s="299"/>
      <c r="F969" s="299"/>
      <c r="G969" s="12"/>
      <c r="H969" s="12"/>
      <c r="I969" s="12"/>
      <c r="J969" s="12"/>
    </row>
    <row r="970">
      <c r="E970" s="299"/>
      <c r="F970" s="299"/>
      <c r="G970" s="12"/>
      <c r="H970" s="12"/>
      <c r="I970" s="12"/>
      <c r="J970" s="12"/>
    </row>
    <row r="971">
      <c r="E971" s="299"/>
      <c r="F971" s="299"/>
      <c r="G971" s="12"/>
      <c r="H971" s="12"/>
      <c r="I971" s="12"/>
      <c r="J971" s="12"/>
    </row>
    <row r="972">
      <c r="E972" s="299"/>
      <c r="F972" s="299"/>
      <c r="G972" s="12"/>
      <c r="H972" s="12"/>
      <c r="I972" s="12"/>
      <c r="J972" s="12"/>
    </row>
    <row r="973">
      <c r="E973" s="299"/>
      <c r="F973" s="299"/>
      <c r="G973" s="12"/>
      <c r="H973" s="12"/>
      <c r="I973" s="12"/>
      <c r="J973" s="12"/>
    </row>
    <row r="974">
      <c r="E974" s="299"/>
      <c r="F974" s="299"/>
      <c r="G974" s="12"/>
      <c r="H974" s="12"/>
      <c r="I974" s="12"/>
      <c r="J974" s="12"/>
    </row>
    <row r="975">
      <c r="E975" s="299"/>
      <c r="F975" s="299"/>
      <c r="G975" s="12"/>
      <c r="H975" s="12"/>
      <c r="I975" s="12"/>
      <c r="J975" s="12"/>
    </row>
    <row r="976">
      <c r="E976" s="299"/>
      <c r="F976" s="299"/>
      <c r="G976" s="12"/>
      <c r="H976" s="12"/>
      <c r="I976" s="12"/>
      <c r="J976" s="12"/>
    </row>
    <row r="977">
      <c r="E977" s="299"/>
      <c r="F977" s="299"/>
      <c r="G977" s="12"/>
      <c r="H977" s="12"/>
      <c r="I977" s="12"/>
      <c r="J977" s="12"/>
    </row>
    <row r="978">
      <c r="E978" s="299"/>
      <c r="F978" s="299"/>
      <c r="G978" s="12"/>
      <c r="H978" s="12"/>
      <c r="I978" s="12"/>
      <c r="J978" s="12"/>
    </row>
    <row r="979">
      <c r="E979" s="299"/>
      <c r="F979" s="299"/>
      <c r="G979" s="12"/>
      <c r="H979" s="12"/>
      <c r="I979" s="12"/>
      <c r="J979" s="12"/>
    </row>
    <row r="980">
      <c r="E980" s="299"/>
      <c r="F980" s="299"/>
      <c r="G980" s="12"/>
      <c r="H980" s="12"/>
      <c r="I980" s="12"/>
      <c r="J980" s="12"/>
    </row>
    <row r="981">
      <c r="E981" s="299"/>
      <c r="F981" s="299"/>
      <c r="G981" s="12"/>
      <c r="H981" s="12"/>
      <c r="I981" s="12"/>
      <c r="J981" s="12"/>
    </row>
    <row r="982">
      <c r="E982" s="299"/>
      <c r="F982" s="299"/>
      <c r="G982" s="12"/>
      <c r="H982" s="12"/>
      <c r="I982" s="12"/>
      <c r="J982" s="12"/>
    </row>
    <row r="983">
      <c r="E983" s="299"/>
      <c r="F983" s="299"/>
      <c r="G983" s="12"/>
      <c r="H983" s="12"/>
      <c r="I983" s="12"/>
      <c r="J983" s="12"/>
    </row>
    <row r="984">
      <c r="E984" s="299"/>
      <c r="F984" s="299"/>
      <c r="G984" s="12"/>
      <c r="H984" s="12"/>
      <c r="I984" s="12"/>
      <c r="J984" s="12"/>
    </row>
    <row r="985">
      <c r="E985" s="299"/>
      <c r="F985" s="299"/>
      <c r="G985" s="12"/>
      <c r="H985" s="12"/>
      <c r="I985" s="12"/>
      <c r="J985" s="12"/>
    </row>
    <row r="986">
      <c r="E986" s="299"/>
      <c r="F986" s="299"/>
      <c r="G986" s="12"/>
      <c r="H986" s="12"/>
      <c r="I986" s="12"/>
      <c r="J986" s="12"/>
    </row>
    <row r="987">
      <c r="E987" s="299"/>
      <c r="F987" s="299"/>
      <c r="G987" s="12"/>
      <c r="H987" s="12"/>
      <c r="I987" s="12"/>
      <c r="J987" s="12"/>
    </row>
    <row r="988">
      <c r="E988" s="299"/>
      <c r="F988" s="299"/>
      <c r="G988" s="12"/>
      <c r="H988" s="12"/>
      <c r="I988" s="12"/>
      <c r="J988" s="12"/>
    </row>
    <row r="989">
      <c r="E989" s="299"/>
      <c r="F989" s="299"/>
      <c r="G989" s="12"/>
      <c r="H989" s="12"/>
      <c r="I989" s="12"/>
      <c r="J989" s="12"/>
    </row>
    <row r="990">
      <c r="E990" s="299"/>
      <c r="F990" s="299"/>
      <c r="G990" s="12"/>
      <c r="H990" s="12"/>
      <c r="I990" s="12"/>
      <c r="J990" s="12"/>
    </row>
    <row r="991">
      <c r="E991" s="299"/>
      <c r="F991" s="299"/>
      <c r="G991" s="12"/>
      <c r="H991" s="12"/>
      <c r="I991" s="12"/>
      <c r="J991" s="12"/>
    </row>
    <row r="992">
      <c r="E992" s="299"/>
      <c r="F992" s="299"/>
      <c r="G992" s="12"/>
      <c r="H992" s="12"/>
      <c r="I992" s="12"/>
      <c r="J992" s="12"/>
    </row>
    <row r="993">
      <c r="E993" s="299"/>
      <c r="F993" s="299"/>
      <c r="G993" s="12"/>
      <c r="H993" s="12"/>
      <c r="I993" s="12"/>
      <c r="J993" s="12"/>
    </row>
    <row r="994">
      <c r="E994" s="299"/>
      <c r="F994" s="299"/>
      <c r="G994" s="12"/>
      <c r="H994" s="12"/>
      <c r="I994" s="12"/>
      <c r="J994" s="12"/>
    </row>
    <row r="995">
      <c r="E995" s="299"/>
      <c r="F995" s="299"/>
      <c r="G995" s="12"/>
      <c r="H995" s="12"/>
      <c r="I995" s="12"/>
      <c r="J995" s="12"/>
    </row>
    <row r="996">
      <c r="E996" s="299"/>
      <c r="F996" s="299"/>
      <c r="G996" s="12"/>
      <c r="H996" s="12"/>
      <c r="I996" s="12"/>
      <c r="J996" s="12"/>
    </row>
    <row r="997">
      <c r="E997" s="299"/>
      <c r="F997" s="299"/>
      <c r="G997" s="12"/>
      <c r="H997" s="12"/>
      <c r="I997" s="12"/>
      <c r="J997" s="12"/>
    </row>
    <row r="998">
      <c r="E998" s="299"/>
      <c r="F998" s="299"/>
      <c r="G998" s="12"/>
      <c r="H998" s="12"/>
      <c r="I998" s="12"/>
      <c r="J998" s="12"/>
    </row>
    <row r="999">
      <c r="E999" s="299"/>
      <c r="F999" s="299"/>
      <c r="G999" s="12"/>
      <c r="H999" s="12"/>
      <c r="I999" s="12"/>
      <c r="J999" s="12"/>
    </row>
    <row r="1000">
      <c r="E1000" s="299"/>
      <c r="F1000" s="299"/>
      <c r="G1000" s="12"/>
      <c r="H1000" s="12"/>
      <c r="I1000" s="12"/>
      <c r="J1000" s="1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75"/>
    <col customWidth="1" min="2" max="2" width="17.75"/>
    <col customWidth="1" min="3" max="3" width="4.25"/>
    <col customWidth="1" min="4" max="4" width="4.13"/>
    <col customWidth="1" min="5" max="5" width="3.0"/>
    <col customWidth="1" min="6" max="6" width="3.75"/>
    <col customWidth="1" min="7" max="7" width="3.0"/>
    <col customWidth="1" min="8" max="9" width="4.75"/>
    <col customWidth="1" min="10" max="10" width="8.38"/>
    <col customWidth="1" min="11" max="11" width="6.13"/>
    <col customWidth="1" min="12" max="12" width="8.38"/>
    <col customWidth="1" min="13" max="13" width="6.13"/>
    <col customWidth="1" min="14" max="14" width="8.38"/>
    <col customWidth="1" min="15" max="15" width="6.38"/>
    <col customWidth="1" min="16" max="16" width="7.5"/>
    <col customWidth="1" min="17" max="17" width="7.88"/>
    <col customWidth="1" min="18" max="18" width="8.38"/>
    <col customWidth="1" min="19" max="19" width="7.88"/>
    <col customWidth="1" min="20" max="20" width="10.25"/>
  </cols>
  <sheetData>
    <row r="1">
      <c r="A1" s="1" t="s">
        <v>74</v>
      </c>
      <c r="B1" s="35" t="s">
        <v>75</v>
      </c>
      <c r="C1" s="1" t="s">
        <v>76</v>
      </c>
      <c r="D1" s="3" t="s">
        <v>77</v>
      </c>
      <c r="E1" s="1" t="s">
        <v>78</v>
      </c>
      <c r="F1" s="1" t="s">
        <v>79</v>
      </c>
      <c r="G1" s="1" t="s">
        <v>80</v>
      </c>
      <c r="H1" s="1" t="s">
        <v>81</v>
      </c>
      <c r="I1" s="1" t="s">
        <v>82</v>
      </c>
      <c r="J1" s="35" t="s">
        <v>83</v>
      </c>
      <c r="K1" s="35" t="s">
        <v>84</v>
      </c>
      <c r="L1" s="35" t="s">
        <v>85</v>
      </c>
      <c r="M1" s="35" t="s">
        <v>86</v>
      </c>
      <c r="N1" s="35" t="s">
        <v>87</v>
      </c>
      <c r="O1" s="35" t="s">
        <v>88</v>
      </c>
      <c r="P1" s="35" t="s">
        <v>89</v>
      </c>
      <c r="Q1" s="35" t="s">
        <v>90</v>
      </c>
      <c r="R1" s="35" t="s">
        <v>91</v>
      </c>
      <c r="S1" s="35" t="s">
        <v>92</v>
      </c>
      <c r="T1" s="35" t="s">
        <v>93</v>
      </c>
      <c r="U1" s="35" t="s">
        <v>94</v>
      </c>
      <c r="V1" s="36"/>
      <c r="W1" s="36"/>
      <c r="X1" s="36"/>
      <c r="Y1" s="36"/>
      <c r="Z1" s="36"/>
      <c r="AA1" s="36"/>
      <c r="AB1" s="36"/>
      <c r="AC1" s="36"/>
      <c r="AD1" s="36"/>
      <c r="AE1" s="36"/>
      <c r="AF1" s="36"/>
      <c r="AG1" s="36"/>
      <c r="AH1" s="36"/>
    </row>
    <row r="2">
      <c r="A2" s="7">
        <v>100.0</v>
      </c>
      <c r="B2" s="7" t="s">
        <v>95</v>
      </c>
      <c r="C2" s="7">
        <v>7.3</v>
      </c>
      <c r="D2" s="10">
        <v>2.5</v>
      </c>
      <c r="E2" s="7">
        <v>5.0</v>
      </c>
      <c r="F2" s="7">
        <v>140.0</v>
      </c>
      <c r="G2" s="7">
        <v>5.0</v>
      </c>
      <c r="H2" s="7">
        <v>1195.0</v>
      </c>
      <c r="I2" s="37" t="s">
        <v>96</v>
      </c>
      <c r="J2" s="18">
        <v>11000.0</v>
      </c>
      <c r="K2" s="18">
        <f t="shared" ref="K2:K10" si="1">J2/20</f>
        <v>550</v>
      </c>
      <c r="L2" s="18">
        <v>11000.0</v>
      </c>
      <c r="M2" s="18">
        <f t="shared" ref="M2:M10" si="2">L2/20</f>
        <v>550</v>
      </c>
      <c r="N2" s="18">
        <v>4000.0</v>
      </c>
      <c r="O2" s="18">
        <f t="shared" ref="O2:O10" si="3">N2/20</f>
        <v>200</v>
      </c>
      <c r="P2" s="18">
        <v>1000.0</v>
      </c>
      <c r="Q2" s="18">
        <f t="shared" ref="Q2:Q10" si="4">P2/20</f>
        <v>50</v>
      </c>
      <c r="R2" s="18">
        <v>4000.0</v>
      </c>
      <c r="S2" s="18">
        <f t="shared" ref="S2:S10" si="5">R2/20</f>
        <v>200</v>
      </c>
      <c r="T2" s="15">
        <f t="shared" ref="T2:T10" si="6">J2/5700</f>
        <v>1.929824561</v>
      </c>
      <c r="U2" s="15">
        <f t="shared" ref="U2:U10" si="7">J2/6800</f>
        <v>1.617647059</v>
      </c>
    </row>
    <row r="3">
      <c r="A3" s="7">
        <v>110.0</v>
      </c>
      <c r="B3" s="7" t="s">
        <v>95</v>
      </c>
      <c r="D3" s="10">
        <v>4.2</v>
      </c>
      <c r="E3" s="7">
        <v>5.0</v>
      </c>
      <c r="F3" s="7">
        <v>170.0</v>
      </c>
      <c r="G3" s="7">
        <v>6.0</v>
      </c>
      <c r="H3" s="7">
        <v>1390.0</v>
      </c>
      <c r="I3" s="37" t="s">
        <v>96</v>
      </c>
      <c r="J3" s="18">
        <v>15000.0</v>
      </c>
      <c r="K3" s="18">
        <f t="shared" si="1"/>
        <v>750</v>
      </c>
      <c r="L3" s="18">
        <v>15000.0</v>
      </c>
      <c r="M3" s="18">
        <f t="shared" si="2"/>
        <v>750</v>
      </c>
      <c r="N3" s="18">
        <v>5000.0</v>
      </c>
      <c r="O3" s="18">
        <f t="shared" si="3"/>
        <v>250</v>
      </c>
      <c r="P3" s="18">
        <v>1000.0</v>
      </c>
      <c r="Q3" s="18">
        <f t="shared" si="4"/>
        <v>50</v>
      </c>
      <c r="R3" s="18">
        <v>6000.0</v>
      </c>
      <c r="S3" s="18">
        <f t="shared" si="5"/>
        <v>300</v>
      </c>
      <c r="T3" s="15">
        <f t="shared" si="6"/>
        <v>2.631578947</v>
      </c>
      <c r="U3" s="15">
        <f t="shared" si="7"/>
        <v>2.205882353</v>
      </c>
    </row>
    <row r="4">
      <c r="A4" s="38">
        <v>120.0</v>
      </c>
      <c r="B4" s="38" t="s">
        <v>95</v>
      </c>
      <c r="C4" s="38">
        <v>8.9</v>
      </c>
      <c r="D4" s="39">
        <v>6.7</v>
      </c>
      <c r="E4" s="38">
        <v>5.0</v>
      </c>
      <c r="F4" s="38">
        <v>200.0</v>
      </c>
      <c r="G4" s="38">
        <v>7.0</v>
      </c>
      <c r="H4" s="38">
        <v>1585.0</v>
      </c>
      <c r="I4" s="37" t="s">
        <v>96</v>
      </c>
      <c r="J4" s="40">
        <v>38000.0</v>
      </c>
      <c r="K4" s="18">
        <f t="shared" si="1"/>
        <v>1900</v>
      </c>
      <c r="L4" s="40">
        <v>38000.0</v>
      </c>
      <c r="M4" s="18">
        <f t="shared" si="2"/>
        <v>1900</v>
      </c>
      <c r="N4" s="40">
        <v>7000.0</v>
      </c>
      <c r="O4" s="18">
        <f t="shared" si="3"/>
        <v>350</v>
      </c>
      <c r="P4" s="40">
        <v>1100.0</v>
      </c>
      <c r="Q4" s="18">
        <f t="shared" si="4"/>
        <v>55</v>
      </c>
      <c r="R4" s="40">
        <v>10000.0</v>
      </c>
      <c r="S4" s="18">
        <f t="shared" si="5"/>
        <v>500</v>
      </c>
      <c r="T4" s="15">
        <f t="shared" si="6"/>
        <v>6.666666667</v>
      </c>
      <c r="U4" s="15">
        <f t="shared" si="7"/>
        <v>5.588235294</v>
      </c>
    </row>
    <row r="5">
      <c r="A5" s="38">
        <v>130.0</v>
      </c>
      <c r="B5" s="38" t="s">
        <v>95</v>
      </c>
      <c r="C5" s="38">
        <v>10.8</v>
      </c>
      <c r="D5" s="39">
        <v>8.9</v>
      </c>
      <c r="E5" s="38">
        <v>5.0</v>
      </c>
      <c r="F5" s="38">
        <v>225.0</v>
      </c>
      <c r="G5" s="38">
        <v>7.0</v>
      </c>
      <c r="H5" s="38">
        <v>1750.0</v>
      </c>
      <c r="I5" s="37" t="s">
        <v>96</v>
      </c>
      <c r="J5" s="40">
        <v>46000.0</v>
      </c>
      <c r="K5" s="18">
        <f t="shared" si="1"/>
        <v>2300</v>
      </c>
      <c r="L5" s="40">
        <v>46000.0</v>
      </c>
      <c r="M5" s="18">
        <f t="shared" si="2"/>
        <v>2300</v>
      </c>
      <c r="N5" s="40">
        <v>15000.0</v>
      </c>
      <c r="O5" s="18">
        <f t="shared" si="3"/>
        <v>750</v>
      </c>
      <c r="P5" s="40">
        <v>1100.0</v>
      </c>
      <c r="Q5" s="18">
        <f t="shared" si="4"/>
        <v>55</v>
      </c>
      <c r="R5" s="40">
        <v>15000.0</v>
      </c>
      <c r="S5" s="18">
        <f t="shared" si="5"/>
        <v>750</v>
      </c>
      <c r="T5" s="15">
        <f t="shared" si="6"/>
        <v>8.070175439</v>
      </c>
      <c r="U5" s="15">
        <f t="shared" si="7"/>
        <v>6.764705882</v>
      </c>
    </row>
    <row r="6">
      <c r="A6" s="7">
        <v>140.0</v>
      </c>
      <c r="B6" s="7" t="s">
        <v>95</v>
      </c>
      <c r="C6" s="7">
        <v>11.7</v>
      </c>
      <c r="D6" s="10">
        <v>12.6</v>
      </c>
      <c r="E6" s="7">
        <v>5.0</v>
      </c>
      <c r="F6" s="7">
        <v>250.0</v>
      </c>
      <c r="G6" s="7">
        <v>8.0</v>
      </c>
      <c r="H6" s="7">
        <v>1910.0</v>
      </c>
      <c r="I6" s="37" t="s">
        <v>96</v>
      </c>
      <c r="J6" s="18">
        <v>67000.0</v>
      </c>
      <c r="K6" s="18">
        <f t="shared" si="1"/>
        <v>3350</v>
      </c>
      <c r="L6" s="18">
        <v>67000.0</v>
      </c>
      <c r="M6" s="18">
        <f t="shared" si="2"/>
        <v>3350</v>
      </c>
      <c r="N6" s="18">
        <v>27000.0</v>
      </c>
      <c r="O6" s="18">
        <f t="shared" si="3"/>
        <v>1350</v>
      </c>
      <c r="P6" s="18">
        <v>1200.0</v>
      </c>
      <c r="Q6" s="18">
        <f t="shared" si="4"/>
        <v>60</v>
      </c>
      <c r="R6" s="18">
        <v>25000.0</v>
      </c>
      <c r="S6" s="18">
        <f t="shared" si="5"/>
        <v>1250</v>
      </c>
      <c r="T6" s="15">
        <f t="shared" si="6"/>
        <v>11.75438596</v>
      </c>
      <c r="U6" s="15">
        <f t="shared" si="7"/>
        <v>9.852941176</v>
      </c>
    </row>
    <row r="7">
      <c r="A7" s="7">
        <v>150.0</v>
      </c>
      <c r="B7" s="7" t="s">
        <v>95</v>
      </c>
      <c r="C7" s="7">
        <v>12.7</v>
      </c>
      <c r="D7" s="10">
        <v>16.9</v>
      </c>
      <c r="E7" s="7">
        <v>5.0</v>
      </c>
      <c r="F7" s="7">
        <v>275.0</v>
      </c>
      <c r="G7" s="7">
        <v>9.0</v>
      </c>
      <c r="H7" s="7">
        <v>2080.0</v>
      </c>
      <c r="I7" s="37" t="s">
        <v>96</v>
      </c>
      <c r="J7" s="18">
        <v>81000.0</v>
      </c>
      <c r="K7" s="18">
        <f t="shared" si="1"/>
        <v>4050</v>
      </c>
      <c r="L7" s="18">
        <v>81000.0</v>
      </c>
      <c r="M7" s="18">
        <f t="shared" si="2"/>
        <v>4050</v>
      </c>
      <c r="N7" s="18">
        <v>31000.0</v>
      </c>
      <c r="O7" s="18">
        <f t="shared" si="3"/>
        <v>1550</v>
      </c>
      <c r="P7" s="18">
        <v>1200.0</v>
      </c>
      <c r="Q7" s="18">
        <f t="shared" si="4"/>
        <v>60</v>
      </c>
      <c r="R7" s="18">
        <v>40000.0</v>
      </c>
      <c r="S7" s="18">
        <f t="shared" si="5"/>
        <v>2000</v>
      </c>
      <c r="T7" s="15">
        <f t="shared" si="6"/>
        <v>14.21052632</v>
      </c>
      <c r="U7" s="15">
        <f t="shared" si="7"/>
        <v>11.91176471</v>
      </c>
    </row>
    <row r="8">
      <c r="A8" s="38">
        <v>160.0</v>
      </c>
      <c r="B8" s="38" t="s">
        <v>95</v>
      </c>
      <c r="C8" s="38">
        <v>14.9</v>
      </c>
      <c r="D8" s="39">
        <v>21.4</v>
      </c>
      <c r="E8" s="38">
        <v>5.0</v>
      </c>
      <c r="F8" s="38">
        <v>300.0</v>
      </c>
      <c r="G8" s="38">
        <v>10.0</v>
      </c>
      <c r="H8" s="41">
        <f>1873+377</f>
        <v>2250</v>
      </c>
      <c r="I8" s="42" t="s">
        <v>97</v>
      </c>
      <c r="J8" s="40">
        <v>91000.0</v>
      </c>
      <c r="K8" s="18">
        <f t="shared" si="1"/>
        <v>4550</v>
      </c>
      <c r="L8" s="40">
        <v>91000.0</v>
      </c>
      <c r="M8" s="18">
        <f t="shared" si="2"/>
        <v>4550</v>
      </c>
      <c r="N8" s="40">
        <v>46000.0</v>
      </c>
      <c r="O8" s="18">
        <f t="shared" si="3"/>
        <v>2300</v>
      </c>
      <c r="P8" s="40">
        <v>1200.0</v>
      </c>
      <c r="Q8" s="18">
        <f t="shared" si="4"/>
        <v>60</v>
      </c>
      <c r="R8" s="40">
        <v>65000.0</v>
      </c>
      <c r="S8" s="18">
        <f t="shared" si="5"/>
        <v>3250</v>
      </c>
      <c r="T8" s="15">
        <f t="shared" si="6"/>
        <v>15.96491228</v>
      </c>
      <c r="U8" s="15">
        <f t="shared" si="7"/>
        <v>13.38235294</v>
      </c>
    </row>
    <row r="9">
      <c r="A9" s="38">
        <v>170.0</v>
      </c>
      <c r="B9" s="38" t="s">
        <v>95</v>
      </c>
      <c r="C9" s="38">
        <v>16.0</v>
      </c>
      <c r="D9" s="39">
        <v>26.4</v>
      </c>
      <c r="E9" s="38">
        <v>5.0</v>
      </c>
      <c r="F9" s="38">
        <v>325.0</v>
      </c>
      <c r="G9" s="38">
        <v>10.0</v>
      </c>
      <c r="H9" s="38">
        <v>2370.0</v>
      </c>
      <c r="I9" s="42" t="s">
        <v>97</v>
      </c>
      <c r="J9" s="40">
        <v>107000.0</v>
      </c>
      <c r="K9" s="18">
        <f t="shared" si="1"/>
        <v>5350</v>
      </c>
      <c r="L9" s="40">
        <v>107000.0</v>
      </c>
      <c r="M9" s="18">
        <f t="shared" si="2"/>
        <v>5350</v>
      </c>
      <c r="N9" s="40">
        <v>54000.0</v>
      </c>
      <c r="O9" s="18">
        <f t="shared" si="3"/>
        <v>2700</v>
      </c>
      <c r="P9" s="40">
        <v>1300.0</v>
      </c>
      <c r="Q9" s="18">
        <f t="shared" si="4"/>
        <v>65</v>
      </c>
      <c r="R9" s="40">
        <v>106000.0</v>
      </c>
      <c r="S9" s="18">
        <f t="shared" si="5"/>
        <v>5300</v>
      </c>
      <c r="T9" s="15">
        <f t="shared" si="6"/>
        <v>18.77192982</v>
      </c>
      <c r="U9" s="15">
        <f t="shared" si="7"/>
        <v>15.73529412</v>
      </c>
    </row>
    <row r="10">
      <c r="A10" s="7">
        <v>180.0</v>
      </c>
      <c r="B10" s="7" t="s">
        <v>95</v>
      </c>
      <c r="D10" s="10">
        <v>29.9</v>
      </c>
      <c r="E10" s="7">
        <v>5.0</v>
      </c>
      <c r="F10" s="7">
        <v>350.0</v>
      </c>
      <c r="G10" s="7">
        <v>10.0</v>
      </c>
      <c r="H10" s="7">
        <v>2500.0</v>
      </c>
      <c r="I10" s="42" t="s">
        <v>97</v>
      </c>
      <c r="J10" s="18">
        <v>131000.0</v>
      </c>
      <c r="K10" s="18">
        <f t="shared" si="1"/>
        <v>6550</v>
      </c>
      <c r="L10" s="18">
        <v>131000.0</v>
      </c>
      <c r="M10" s="18">
        <f t="shared" si="2"/>
        <v>6550</v>
      </c>
      <c r="N10" s="18">
        <v>84000.0</v>
      </c>
      <c r="O10" s="18">
        <f t="shared" si="3"/>
        <v>4200</v>
      </c>
      <c r="P10" s="18">
        <v>1400.0</v>
      </c>
      <c r="Q10" s="18">
        <f t="shared" si="4"/>
        <v>70</v>
      </c>
      <c r="R10" s="18">
        <v>172000.0</v>
      </c>
      <c r="S10" s="18">
        <f t="shared" si="5"/>
        <v>8600</v>
      </c>
      <c r="T10" s="15">
        <f t="shared" si="6"/>
        <v>22.98245614</v>
      </c>
      <c r="U10" s="15">
        <f t="shared" si="7"/>
        <v>19.26470588</v>
      </c>
    </row>
    <row r="11">
      <c r="A11" s="7">
        <v>190.0</v>
      </c>
      <c r="B11" s="7" t="s">
        <v>95</v>
      </c>
      <c r="D11" s="10">
        <v>34.3</v>
      </c>
      <c r="E11" s="7">
        <v>5.0</v>
      </c>
      <c r="F11" s="7">
        <v>375.0</v>
      </c>
      <c r="G11" s="7">
        <v>10.0</v>
      </c>
      <c r="H11" s="7">
        <v>2620.0</v>
      </c>
      <c r="I11" s="42" t="s">
        <v>97</v>
      </c>
      <c r="J11" s="12"/>
      <c r="K11" s="12"/>
      <c r="L11" s="12"/>
      <c r="M11" s="12"/>
      <c r="N11" s="12"/>
      <c r="O11" s="12"/>
      <c r="P11" s="12"/>
      <c r="Q11" s="12"/>
      <c r="R11" s="12"/>
      <c r="S11" s="12"/>
    </row>
    <row r="12">
      <c r="A12" s="38">
        <v>200.0</v>
      </c>
      <c r="B12" s="38" t="s">
        <v>95</v>
      </c>
      <c r="C12" s="41"/>
      <c r="D12" s="43"/>
      <c r="E12" s="38">
        <v>5.0</v>
      </c>
      <c r="F12" s="41"/>
      <c r="G12" s="41"/>
      <c r="H12" s="41"/>
      <c r="J12" s="44"/>
      <c r="K12" s="12"/>
      <c r="L12" s="44"/>
      <c r="M12" s="12"/>
      <c r="N12" s="44"/>
      <c r="O12" s="12"/>
      <c r="P12" s="44"/>
      <c r="Q12" s="12"/>
      <c r="R12" s="44"/>
      <c r="S12" s="12"/>
    </row>
    <row r="13">
      <c r="A13" s="38">
        <v>10.0</v>
      </c>
      <c r="B13" s="38" t="s">
        <v>98</v>
      </c>
      <c r="C13" s="41"/>
      <c r="D13" s="39">
        <v>0.7</v>
      </c>
      <c r="E13" s="38">
        <v>1.0</v>
      </c>
      <c r="F13" s="38">
        <v>80.0</v>
      </c>
      <c r="G13" s="38">
        <v>3.0</v>
      </c>
      <c r="H13" s="38">
        <v>795.0</v>
      </c>
      <c r="I13" s="41"/>
      <c r="J13" s="40">
        <v>268000.0</v>
      </c>
      <c r="K13" s="18">
        <f>J13/10</f>
        <v>26800</v>
      </c>
      <c r="L13" s="40">
        <v>268000.0</v>
      </c>
      <c r="M13" s="18">
        <f>L13/10</f>
        <v>26800</v>
      </c>
      <c r="N13" s="40">
        <v>268000.0</v>
      </c>
      <c r="O13" s="18">
        <f>N13/10</f>
        <v>26800</v>
      </c>
      <c r="P13" s="40">
        <v>1360.0</v>
      </c>
      <c r="Q13" s="18">
        <f>P13/10</f>
        <v>136</v>
      </c>
      <c r="R13" s="40">
        <v>263000.0</v>
      </c>
      <c r="S13" s="18">
        <f>R13/10</f>
        <v>26300</v>
      </c>
      <c r="T13" s="15">
        <f t="shared" ref="T13:T39" si="8">J13/5700</f>
        <v>47.01754386</v>
      </c>
      <c r="U13" s="15">
        <f t="shared" ref="U13:U39" si="9">J13/6800</f>
        <v>39.41176471</v>
      </c>
    </row>
    <row r="14">
      <c r="A14" s="7">
        <v>5.0</v>
      </c>
      <c r="B14" s="7" t="s">
        <v>99</v>
      </c>
      <c r="D14" s="10">
        <v>4.8</v>
      </c>
      <c r="E14" s="7">
        <v>1.0</v>
      </c>
      <c r="F14" s="7">
        <v>180.0</v>
      </c>
      <c r="G14" s="7">
        <v>6.0</v>
      </c>
      <c r="H14" s="7">
        <v>1455.0</v>
      </c>
      <c r="J14" s="18">
        <v>552000.0</v>
      </c>
      <c r="K14" s="18">
        <f t="shared" ref="K14:K35" si="10">J14/20</f>
        <v>27600</v>
      </c>
      <c r="L14" s="18">
        <v>552000.0</v>
      </c>
      <c r="M14" s="18">
        <f t="shared" ref="M14:M35" si="11">L14/20</f>
        <v>27600</v>
      </c>
      <c r="N14" s="18">
        <v>702000.0</v>
      </c>
      <c r="O14" s="18">
        <f t="shared" ref="O14:O35" si="12">N14/20</f>
        <v>35100</v>
      </c>
      <c r="P14" s="18">
        <v>1390.0</v>
      </c>
      <c r="Q14" s="18">
        <f t="shared" ref="Q14:Q35" si="13">P14/20</f>
        <v>69.5</v>
      </c>
      <c r="R14" s="18">
        <v>1466000.0</v>
      </c>
      <c r="S14" s="18">
        <f t="shared" ref="S14:S35" si="14">R14/20</f>
        <v>73300</v>
      </c>
      <c r="T14" s="15">
        <f t="shared" si="8"/>
        <v>96.84210526</v>
      </c>
      <c r="U14" s="15">
        <f t="shared" si="9"/>
        <v>81.17647059</v>
      </c>
    </row>
    <row r="15">
      <c r="A15" s="7">
        <v>10.0</v>
      </c>
      <c r="B15" s="7" t="s">
        <v>99</v>
      </c>
      <c r="D15" s="10">
        <v>7.5</v>
      </c>
      <c r="E15" s="7">
        <v>1.0</v>
      </c>
      <c r="F15" s="7">
        <v>210.0</v>
      </c>
      <c r="G15" s="7">
        <v>7.0</v>
      </c>
      <c r="H15" s="7">
        <v>1650.0</v>
      </c>
      <c r="J15" s="18">
        <v>585000.0</v>
      </c>
      <c r="K15" s="18">
        <f t="shared" si="10"/>
        <v>29250</v>
      </c>
      <c r="L15" s="18">
        <v>552000.0</v>
      </c>
      <c r="M15" s="18">
        <f t="shared" si="11"/>
        <v>27600</v>
      </c>
      <c r="N15" s="18">
        <v>735000.0</v>
      </c>
      <c r="O15" s="18">
        <f t="shared" si="12"/>
        <v>36750</v>
      </c>
      <c r="P15" s="18">
        <v>1400.0</v>
      </c>
      <c r="Q15" s="18">
        <f t="shared" si="13"/>
        <v>70</v>
      </c>
      <c r="R15" s="18">
        <v>1541000.0</v>
      </c>
      <c r="S15" s="18">
        <f t="shared" si="14"/>
        <v>77050</v>
      </c>
      <c r="T15" s="15">
        <f t="shared" si="8"/>
        <v>102.6315789</v>
      </c>
      <c r="U15" s="15">
        <f t="shared" si="9"/>
        <v>86.02941176</v>
      </c>
    </row>
    <row r="16">
      <c r="A16" s="38">
        <v>15.0</v>
      </c>
      <c r="B16" s="38" t="s">
        <v>99</v>
      </c>
      <c r="C16" s="38">
        <v>8.9</v>
      </c>
      <c r="D16" s="39">
        <v>9.4</v>
      </c>
      <c r="E16" s="38">
        <v>1.0</v>
      </c>
      <c r="F16" s="38">
        <v>230.0</v>
      </c>
      <c r="G16" s="38">
        <v>7.0</v>
      </c>
      <c r="H16" s="38">
        <v>1780.0</v>
      </c>
      <c r="I16" s="41"/>
      <c r="J16" s="40">
        <v>602000.0</v>
      </c>
      <c r="K16" s="18">
        <f t="shared" si="10"/>
        <v>30100</v>
      </c>
      <c r="L16" s="40">
        <v>602000.0</v>
      </c>
      <c r="M16" s="18">
        <f t="shared" si="11"/>
        <v>30100</v>
      </c>
      <c r="N16" s="40">
        <v>769000.0</v>
      </c>
      <c r="O16" s="18">
        <f t="shared" si="12"/>
        <v>38450</v>
      </c>
      <c r="P16" s="40">
        <v>1400.0</v>
      </c>
      <c r="Q16" s="18">
        <f t="shared" si="13"/>
        <v>70</v>
      </c>
      <c r="R16" s="40">
        <v>1600000.0</v>
      </c>
      <c r="S16" s="18">
        <f t="shared" si="14"/>
        <v>80000</v>
      </c>
      <c r="T16" s="15">
        <f t="shared" si="8"/>
        <v>105.6140351</v>
      </c>
      <c r="U16" s="15">
        <f t="shared" si="9"/>
        <v>88.52941176</v>
      </c>
    </row>
    <row r="17">
      <c r="A17" s="38">
        <v>20.0</v>
      </c>
      <c r="B17" s="38" t="s">
        <v>99</v>
      </c>
      <c r="C17" s="41"/>
      <c r="D17" s="39">
        <v>11.5</v>
      </c>
      <c r="E17" s="38">
        <v>1.0</v>
      </c>
      <c r="F17" s="38">
        <v>240.0</v>
      </c>
      <c r="G17" s="38">
        <v>8.0</v>
      </c>
      <c r="H17" s="38">
        <v>1845.0</v>
      </c>
      <c r="I17" s="41"/>
      <c r="J17" s="40">
        <v>635000.0</v>
      </c>
      <c r="K17" s="18">
        <f t="shared" si="10"/>
        <v>31750</v>
      </c>
      <c r="L17" s="40">
        <v>635000.0</v>
      </c>
      <c r="M17" s="18">
        <f t="shared" si="11"/>
        <v>31750</v>
      </c>
      <c r="N17" s="40">
        <v>805000.0</v>
      </c>
      <c r="O17" s="18">
        <f t="shared" si="12"/>
        <v>40250</v>
      </c>
      <c r="P17" s="40">
        <v>1400.0</v>
      </c>
      <c r="Q17" s="18">
        <f t="shared" si="13"/>
        <v>70</v>
      </c>
      <c r="R17" s="40">
        <v>1700000.0</v>
      </c>
      <c r="S17" s="18">
        <f t="shared" si="14"/>
        <v>85000</v>
      </c>
      <c r="T17" s="15">
        <f t="shared" si="8"/>
        <v>111.4035088</v>
      </c>
      <c r="U17" s="15">
        <f t="shared" si="9"/>
        <v>93.38235294</v>
      </c>
    </row>
    <row r="18">
      <c r="A18" s="7">
        <v>25.0</v>
      </c>
      <c r="B18" s="7" t="s">
        <v>99</v>
      </c>
      <c r="D18" s="10">
        <v>11.9</v>
      </c>
      <c r="E18" s="7">
        <v>1.0</v>
      </c>
      <c r="F18" s="7">
        <v>250.0</v>
      </c>
      <c r="G18" s="7">
        <v>8.0</v>
      </c>
      <c r="H18" s="7"/>
      <c r="J18" s="18">
        <v>652000.0</v>
      </c>
      <c r="K18" s="18">
        <f t="shared" si="10"/>
        <v>32600</v>
      </c>
      <c r="L18" s="18">
        <v>652000.0</v>
      </c>
      <c r="M18" s="18">
        <f t="shared" si="11"/>
        <v>32600</v>
      </c>
      <c r="N18" s="18">
        <v>836000.0</v>
      </c>
      <c r="O18" s="18">
        <f t="shared" si="12"/>
        <v>41800</v>
      </c>
      <c r="P18" s="18">
        <v>1400.0</v>
      </c>
      <c r="Q18" s="18">
        <f t="shared" si="13"/>
        <v>70</v>
      </c>
      <c r="R18" s="18">
        <v>1800000.0</v>
      </c>
      <c r="S18" s="18">
        <f t="shared" si="14"/>
        <v>90000</v>
      </c>
      <c r="T18" s="15">
        <f t="shared" si="8"/>
        <v>114.3859649</v>
      </c>
      <c r="U18" s="15">
        <f t="shared" si="9"/>
        <v>95.88235294</v>
      </c>
    </row>
    <row r="19">
      <c r="A19" s="7">
        <v>30.0</v>
      </c>
      <c r="B19" s="7" t="s">
        <v>99</v>
      </c>
      <c r="D19" s="10">
        <v>13.1</v>
      </c>
      <c r="E19" s="7">
        <v>1.0</v>
      </c>
      <c r="F19" s="7">
        <v>260.0</v>
      </c>
      <c r="G19" s="7">
        <v>8.0</v>
      </c>
      <c r="H19" s="7">
        <f>1533+442</f>
        <v>1975</v>
      </c>
      <c r="J19" s="18">
        <v>685000.0</v>
      </c>
      <c r="K19" s="18">
        <f t="shared" si="10"/>
        <v>34250</v>
      </c>
      <c r="L19" s="18">
        <v>685000.0</v>
      </c>
      <c r="M19" s="18">
        <f t="shared" si="11"/>
        <v>34250</v>
      </c>
      <c r="N19" s="18">
        <v>869000.0</v>
      </c>
      <c r="O19" s="18">
        <f t="shared" si="12"/>
        <v>43450</v>
      </c>
      <c r="P19" s="18">
        <v>1500.0</v>
      </c>
      <c r="Q19" s="18">
        <f t="shared" si="13"/>
        <v>75</v>
      </c>
      <c r="R19" s="18">
        <v>1900000.0</v>
      </c>
      <c r="S19" s="18">
        <f t="shared" si="14"/>
        <v>95000</v>
      </c>
      <c r="T19" s="15">
        <f t="shared" si="8"/>
        <v>120.1754386</v>
      </c>
      <c r="U19" s="15">
        <f t="shared" si="9"/>
        <v>100.7352941</v>
      </c>
    </row>
    <row r="20">
      <c r="A20" s="38">
        <v>35.0</v>
      </c>
      <c r="B20" s="38" t="s">
        <v>99</v>
      </c>
      <c r="C20" s="38">
        <v>15.3</v>
      </c>
      <c r="D20" s="39"/>
      <c r="E20" s="38">
        <v>1.0</v>
      </c>
      <c r="F20" s="38">
        <v>270.0</v>
      </c>
      <c r="G20" s="38"/>
      <c r="H20" s="38"/>
      <c r="I20" s="41"/>
      <c r="J20" s="40">
        <v>719000.0</v>
      </c>
      <c r="K20" s="18">
        <f t="shared" si="10"/>
        <v>35950</v>
      </c>
      <c r="L20" s="40">
        <v>719000.0</v>
      </c>
      <c r="M20" s="18">
        <f t="shared" si="11"/>
        <v>35950</v>
      </c>
      <c r="N20" s="40">
        <v>902000.0</v>
      </c>
      <c r="O20" s="18">
        <f t="shared" si="12"/>
        <v>45100</v>
      </c>
      <c r="P20" s="40">
        <v>1500.0</v>
      </c>
      <c r="Q20" s="18">
        <f t="shared" si="13"/>
        <v>75</v>
      </c>
      <c r="R20" s="40">
        <v>2100000.0</v>
      </c>
      <c r="S20" s="18">
        <f t="shared" si="14"/>
        <v>105000</v>
      </c>
      <c r="T20" s="15">
        <f t="shared" si="8"/>
        <v>126.1403509</v>
      </c>
      <c r="U20" s="15">
        <f t="shared" si="9"/>
        <v>105.7352941</v>
      </c>
    </row>
    <row r="21">
      <c r="A21" s="38">
        <v>40.0</v>
      </c>
      <c r="B21" s="38" t="s">
        <v>99</v>
      </c>
      <c r="C21" s="41"/>
      <c r="D21" s="39">
        <v>17.4</v>
      </c>
      <c r="E21" s="38">
        <v>1.0</v>
      </c>
      <c r="F21" s="38">
        <v>280.0</v>
      </c>
      <c r="G21" s="38">
        <v>9.0</v>
      </c>
      <c r="H21" s="38">
        <v>2110.0</v>
      </c>
      <c r="I21" s="41"/>
      <c r="J21" s="40">
        <v>735000.0</v>
      </c>
      <c r="K21" s="18">
        <f t="shared" si="10"/>
        <v>36750</v>
      </c>
      <c r="L21" s="40">
        <v>735000.0</v>
      </c>
      <c r="M21" s="18">
        <f t="shared" si="11"/>
        <v>36750</v>
      </c>
      <c r="N21" s="40">
        <v>936000.0</v>
      </c>
      <c r="O21" s="18">
        <f t="shared" si="12"/>
        <v>46800</v>
      </c>
      <c r="P21" s="40">
        <v>1560.0</v>
      </c>
      <c r="Q21" s="18">
        <f t="shared" si="13"/>
        <v>78</v>
      </c>
      <c r="R21" s="40">
        <v>2292000.0</v>
      </c>
      <c r="S21" s="18">
        <f t="shared" si="14"/>
        <v>114600</v>
      </c>
      <c r="T21" s="15">
        <f t="shared" si="8"/>
        <v>128.9473684</v>
      </c>
      <c r="U21" s="15">
        <f t="shared" si="9"/>
        <v>108.0882353</v>
      </c>
    </row>
    <row r="22">
      <c r="A22" s="7">
        <v>45.0</v>
      </c>
      <c r="B22" s="7" t="s">
        <v>99</v>
      </c>
      <c r="C22" s="7">
        <v>17.5</v>
      </c>
      <c r="D22" s="10"/>
      <c r="E22" s="7">
        <v>1.0</v>
      </c>
      <c r="F22" s="7">
        <v>290.0</v>
      </c>
      <c r="G22" s="7"/>
      <c r="H22" s="7"/>
      <c r="J22" s="18">
        <v>769000.0</v>
      </c>
      <c r="K22" s="18">
        <f t="shared" si="10"/>
        <v>38450</v>
      </c>
      <c r="L22" s="18">
        <v>769000.0</v>
      </c>
      <c r="M22" s="18">
        <f t="shared" si="11"/>
        <v>38450</v>
      </c>
      <c r="N22" s="18">
        <v>969000.0</v>
      </c>
      <c r="O22" s="18">
        <f t="shared" si="12"/>
        <v>48450</v>
      </c>
      <c r="P22" s="18">
        <v>1500.0</v>
      </c>
      <c r="Q22" s="18">
        <f t="shared" si="13"/>
        <v>75</v>
      </c>
      <c r="R22" s="18">
        <v>2400000.0</v>
      </c>
      <c r="S22" s="18">
        <f t="shared" si="14"/>
        <v>120000</v>
      </c>
      <c r="T22" s="15">
        <f t="shared" si="8"/>
        <v>134.9122807</v>
      </c>
      <c r="U22" s="15">
        <f t="shared" si="9"/>
        <v>113.0882353</v>
      </c>
    </row>
    <row r="23">
      <c r="A23" s="7">
        <v>50.0</v>
      </c>
      <c r="B23" s="7" t="s">
        <v>99</v>
      </c>
      <c r="C23" s="7"/>
      <c r="D23" s="10">
        <v>20.0</v>
      </c>
      <c r="E23" s="7">
        <v>1.0</v>
      </c>
      <c r="F23" s="7">
        <v>300.0</v>
      </c>
      <c r="G23" s="7">
        <v>10.0</v>
      </c>
      <c r="H23" s="7">
        <v>2250.0</v>
      </c>
      <c r="J23" s="18">
        <v>785000.0</v>
      </c>
      <c r="K23" s="18">
        <f t="shared" si="10"/>
        <v>39250</v>
      </c>
      <c r="L23" s="18">
        <f>J23</f>
        <v>785000</v>
      </c>
      <c r="M23" s="18">
        <f t="shared" si="11"/>
        <v>39250</v>
      </c>
      <c r="N23" s="18">
        <v>1000000.0</v>
      </c>
      <c r="O23" s="18">
        <f t="shared" si="12"/>
        <v>50000</v>
      </c>
      <c r="P23" s="18">
        <v>1600.0</v>
      </c>
      <c r="Q23" s="18">
        <f t="shared" si="13"/>
        <v>80</v>
      </c>
      <c r="R23" s="18">
        <v>2600000.0</v>
      </c>
      <c r="S23" s="18">
        <f t="shared" si="14"/>
        <v>130000</v>
      </c>
      <c r="T23" s="15">
        <f t="shared" si="8"/>
        <v>137.7192982</v>
      </c>
      <c r="U23" s="15">
        <f t="shared" si="9"/>
        <v>115.4411765</v>
      </c>
    </row>
    <row r="24">
      <c r="A24" s="7">
        <v>55.0</v>
      </c>
      <c r="B24" s="7" t="s">
        <v>99</v>
      </c>
      <c r="C24" s="7"/>
      <c r="D24" s="10">
        <v>21.4</v>
      </c>
      <c r="E24" s="7">
        <v>1.0</v>
      </c>
      <c r="F24" s="7">
        <v>300.0</v>
      </c>
      <c r="G24" s="7">
        <v>10.0</v>
      </c>
      <c r="H24" s="7">
        <v>2250.0</v>
      </c>
      <c r="J24" s="18">
        <v>825000.0</v>
      </c>
      <c r="K24" s="18">
        <f t="shared" si="10"/>
        <v>41250</v>
      </c>
      <c r="L24" s="18">
        <v>825000.0</v>
      </c>
      <c r="M24" s="18">
        <f t="shared" si="11"/>
        <v>41250</v>
      </c>
      <c r="N24" s="18">
        <v>1000000.0</v>
      </c>
      <c r="O24" s="18">
        <f t="shared" si="12"/>
        <v>50000</v>
      </c>
      <c r="P24" s="18">
        <v>1600.0</v>
      </c>
      <c r="Q24" s="18">
        <f t="shared" si="13"/>
        <v>80</v>
      </c>
      <c r="R24" s="18">
        <v>2700000.0</v>
      </c>
      <c r="S24" s="18">
        <f t="shared" si="14"/>
        <v>135000</v>
      </c>
      <c r="T24" s="15">
        <f t="shared" si="8"/>
        <v>144.7368421</v>
      </c>
      <c r="U24" s="15">
        <f t="shared" si="9"/>
        <v>121.3235294</v>
      </c>
    </row>
    <row r="25">
      <c r="A25" s="7">
        <v>60.0</v>
      </c>
      <c r="B25" s="7" t="s">
        <v>99</v>
      </c>
      <c r="C25" s="7"/>
      <c r="D25" s="10"/>
      <c r="E25" s="7">
        <v>1.0</v>
      </c>
      <c r="F25" s="7">
        <v>305.0</v>
      </c>
      <c r="G25" s="7">
        <v>10.0</v>
      </c>
      <c r="H25" s="7">
        <v>2275.0</v>
      </c>
      <c r="J25" s="18">
        <v>0.0</v>
      </c>
      <c r="K25" s="18">
        <f t="shared" si="10"/>
        <v>0</v>
      </c>
      <c r="L25" s="18">
        <v>0.0</v>
      </c>
      <c r="M25" s="18">
        <f t="shared" si="11"/>
        <v>0</v>
      </c>
      <c r="N25" s="18">
        <v>0.0</v>
      </c>
      <c r="O25" s="18">
        <f t="shared" si="12"/>
        <v>0</v>
      </c>
      <c r="P25" s="18">
        <v>0.0</v>
      </c>
      <c r="Q25" s="18">
        <f t="shared" si="13"/>
        <v>0</v>
      </c>
      <c r="R25" s="18">
        <v>0.0</v>
      </c>
      <c r="S25" s="18">
        <f t="shared" si="14"/>
        <v>0</v>
      </c>
      <c r="T25" s="15">
        <f t="shared" si="8"/>
        <v>0</v>
      </c>
      <c r="U25" s="15">
        <f t="shared" si="9"/>
        <v>0</v>
      </c>
    </row>
    <row r="26">
      <c r="A26" s="7">
        <v>65.0</v>
      </c>
      <c r="B26" s="7" t="s">
        <v>99</v>
      </c>
      <c r="C26" s="7"/>
      <c r="D26" s="10">
        <v>27.0</v>
      </c>
      <c r="E26" s="7">
        <v>1.0</v>
      </c>
      <c r="F26" s="7">
        <v>310.0</v>
      </c>
      <c r="G26" s="7">
        <v>10.0</v>
      </c>
      <c r="H26" s="7">
        <v>2300.0</v>
      </c>
      <c r="J26" s="18">
        <v>903000.0</v>
      </c>
      <c r="K26" s="18">
        <f t="shared" si="10"/>
        <v>45150</v>
      </c>
      <c r="L26" s="18">
        <v>903000.0</v>
      </c>
      <c r="M26" s="18">
        <f t="shared" si="11"/>
        <v>45150</v>
      </c>
      <c r="N26" s="18">
        <v>1100000.0</v>
      </c>
      <c r="O26" s="18">
        <f t="shared" si="12"/>
        <v>55000</v>
      </c>
      <c r="P26" s="18">
        <v>1800.0</v>
      </c>
      <c r="Q26" s="18">
        <f t="shared" si="13"/>
        <v>90</v>
      </c>
      <c r="R26" s="18">
        <v>3000000.0</v>
      </c>
      <c r="S26" s="18">
        <f t="shared" si="14"/>
        <v>150000</v>
      </c>
      <c r="T26" s="15">
        <f t="shared" si="8"/>
        <v>158.4210526</v>
      </c>
      <c r="U26" s="15">
        <f t="shared" si="9"/>
        <v>132.7941176</v>
      </c>
    </row>
    <row r="27">
      <c r="A27" s="7">
        <v>70.0</v>
      </c>
      <c r="B27" s="7" t="s">
        <v>99</v>
      </c>
      <c r="C27" s="7"/>
      <c r="D27" s="10">
        <v>30.0</v>
      </c>
      <c r="E27" s="7">
        <v>1.0</v>
      </c>
      <c r="F27" s="7">
        <v>320.0</v>
      </c>
      <c r="G27" s="7">
        <v>10.0</v>
      </c>
      <c r="H27" s="7">
        <v>2350.0</v>
      </c>
      <c r="J27" s="18">
        <v>942000.0</v>
      </c>
      <c r="K27" s="18">
        <f t="shared" si="10"/>
        <v>47100</v>
      </c>
      <c r="L27" s="18">
        <f t="shared" ref="L27:L33" si="15">J27</f>
        <v>942000</v>
      </c>
      <c r="M27" s="18">
        <f t="shared" si="11"/>
        <v>47100</v>
      </c>
      <c r="N27" s="18">
        <v>1200000.0</v>
      </c>
      <c r="O27" s="18">
        <f t="shared" si="12"/>
        <v>60000</v>
      </c>
      <c r="P27" s="18">
        <v>1900.0</v>
      </c>
      <c r="Q27" s="18">
        <f t="shared" si="13"/>
        <v>95</v>
      </c>
      <c r="R27" s="18">
        <v>3100000.0</v>
      </c>
      <c r="S27" s="18">
        <f t="shared" si="14"/>
        <v>155000</v>
      </c>
      <c r="T27" s="15">
        <f t="shared" si="8"/>
        <v>165.2631579</v>
      </c>
      <c r="U27" s="15">
        <f t="shared" si="9"/>
        <v>138.5294118</v>
      </c>
    </row>
    <row r="28">
      <c r="A28" s="7">
        <v>75.0</v>
      </c>
      <c r="B28" s="7" t="s">
        <v>99</v>
      </c>
      <c r="C28" s="7"/>
      <c r="D28" s="10">
        <v>31.5</v>
      </c>
      <c r="E28" s="7">
        <v>1.0</v>
      </c>
      <c r="F28" s="7">
        <v>320.0</v>
      </c>
      <c r="G28" s="7">
        <v>10.0</v>
      </c>
      <c r="H28" s="7">
        <v>2350.0</v>
      </c>
      <c r="J28" s="18">
        <v>982000.0</v>
      </c>
      <c r="K28" s="18">
        <f t="shared" si="10"/>
        <v>49100</v>
      </c>
      <c r="L28" s="18">
        <f t="shared" si="15"/>
        <v>982000</v>
      </c>
      <c r="M28" s="18">
        <f t="shared" si="11"/>
        <v>49100</v>
      </c>
      <c r="N28" s="18">
        <v>1200000.0</v>
      </c>
      <c r="O28" s="18">
        <f t="shared" si="12"/>
        <v>60000</v>
      </c>
      <c r="P28" s="18">
        <v>2000.0</v>
      </c>
      <c r="Q28" s="18">
        <f t="shared" si="13"/>
        <v>100</v>
      </c>
      <c r="R28" s="18">
        <v>3300000.0</v>
      </c>
      <c r="S28" s="18">
        <f t="shared" si="14"/>
        <v>165000</v>
      </c>
      <c r="T28" s="15">
        <f t="shared" si="8"/>
        <v>172.2807018</v>
      </c>
      <c r="U28" s="15">
        <f t="shared" si="9"/>
        <v>144.4117647</v>
      </c>
    </row>
    <row r="29">
      <c r="A29" s="7">
        <v>80.0</v>
      </c>
      <c r="B29" s="7" t="s">
        <v>99</v>
      </c>
      <c r="C29" s="7">
        <v>33.0</v>
      </c>
      <c r="D29" s="10">
        <v>33.0</v>
      </c>
      <c r="E29" s="7">
        <v>1.0</v>
      </c>
      <c r="F29" s="7">
        <v>330.0</v>
      </c>
      <c r="G29" s="7">
        <v>10.0</v>
      </c>
      <c r="H29" s="7">
        <v>2400.0</v>
      </c>
      <c r="J29" s="18">
        <v>1000000.0</v>
      </c>
      <c r="K29" s="18">
        <f t="shared" si="10"/>
        <v>50000</v>
      </c>
      <c r="L29" s="18">
        <f t="shared" si="15"/>
        <v>1000000</v>
      </c>
      <c r="M29" s="18">
        <f t="shared" si="11"/>
        <v>50000</v>
      </c>
      <c r="N29" s="18">
        <v>1300000.0</v>
      </c>
      <c r="O29" s="18">
        <f t="shared" si="12"/>
        <v>65000</v>
      </c>
      <c r="P29" s="18">
        <v>2000.0</v>
      </c>
      <c r="Q29" s="18">
        <f t="shared" si="13"/>
        <v>100</v>
      </c>
      <c r="R29" s="18">
        <v>3400000.0</v>
      </c>
      <c r="S29" s="18">
        <f t="shared" si="14"/>
        <v>170000</v>
      </c>
      <c r="T29" s="15">
        <f t="shared" si="8"/>
        <v>175.4385965</v>
      </c>
      <c r="U29" s="15">
        <f t="shared" si="9"/>
        <v>147.0588235</v>
      </c>
    </row>
    <row r="30">
      <c r="A30" s="7">
        <v>85.0</v>
      </c>
      <c r="B30" s="7" t="s">
        <v>99</v>
      </c>
      <c r="C30" s="7">
        <v>34.5</v>
      </c>
      <c r="D30" s="10">
        <v>34.5</v>
      </c>
      <c r="E30" s="7">
        <v>1.0</v>
      </c>
      <c r="F30" s="7">
        <v>340.0</v>
      </c>
      <c r="G30" s="7">
        <v>10.0</v>
      </c>
      <c r="H30" s="7">
        <v>2450.0</v>
      </c>
      <c r="J30" s="18">
        <v>1000000.0</v>
      </c>
      <c r="K30" s="18">
        <f t="shared" si="10"/>
        <v>50000</v>
      </c>
      <c r="L30" s="18">
        <f t="shared" si="15"/>
        <v>1000000</v>
      </c>
      <c r="M30" s="18">
        <f t="shared" si="11"/>
        <v>50000</v>
      </c>
      <c r="N30" s="18">
        <v>1300000.0</v>
      </c>
      <c r="O30" s="18">
        <f t="shared" si="12"/>
        <v>65000</v>
      </c>
      <c r="P30" s="18">
        <v>2100.0</v>
      </c>
      <c r="Q30" s="18">
        <f t="shared" si="13"/>
        <v>105</v>
      </c>
      <c r="R30" s="18">
        <v>3500000.0</v>
      </c>
      <c r="S30" s="18">
        <f t="shared" si="14"/>
        <v>175000</v>
      </c>
      <c r="T30" s="15">
        <f t="shared" si="8"/>
        <v>175.4385965</v>
      </c>
      <c r="U30" s="15">
        <f t="shared" si="9"/>
        <v>147.0588235</v>
      </c>
    </row>
    <row r="31">
      <c r="A31" s="7">
        <v>90.0</v>
      </c>
      <c r="B31" s="7" t="s">
        <v>99</v>
      </c>
      <c r="C31" s="7">
        <v>36.0</v>
      </c>
      <c r="D31" s="10">
        <v>36.0</v>
      </c>
      <c r="E31" s="7">
        <v>1.0</v>
      </c>
      <c r="G31" s="7">
        <v>10.0</v>
      </c>
      <c r="J31" s="18">
        <v>1000000.0</v>
      </c>
      <c r="K31" s="18">
        <f t="shared" si="10"/>
        <v>50000</v>
      </c>
      <c r="L31" s="18">
        <f t="shared" si="15"/>
        <v>1000000</v>
      </c>
      <c r="M31" s="18">
        <f t="shared" si="11"/>
        <v>50000</v>
      </c>
      <c r="N31" s="18">
        <v>1400000.0</v>
      </c>
      <c r="O31" s="18">
        <f t="shared" si="12"/>
        <v>70000</v>
      </c>
      <c r="P31" s="18">
        <v>2200.0</v>
      </c>
      <c r="Q31" s="18">
        <f t="shared" si="13"/>
        <v>110</v>
      </c>
      <c r="R31" s="18">
        <v>3700000.0</v>
      </c>
      <c r="S31" s="18">
        <f t="shared" si="14"/>
        <v>185000</v>
      </c>
      <c r="T31" s="15">
        <f t="shared" si="8"/>
        <v>175.4385965</v>
      </c>
      <c r="U31" s="15">
        <f t="shared" si="9"/>
        <v>147.0588235</v>
      </c>
    </row>
    <row r="32">
      <c r="A32" s="7">
        <v>95.0</v>
      </c>
      <c r="B32" s="7" t="s">
        <v>99</v>
      </c>
      <c r="C32" s="7"/>
      <c r="D32" s="10"/>
      <c r="E32" s="7">
        <v>1.0</v>
      </c>
      <c r="G32" s="7">
        <v>10.0</v>
      </c>
      <c r="J32" s="18">
        <v>1100000.0</v>
      </c>
      <c r="K32" s="18">
        <f t="shared" si="10"/>
        <v>55000</v>
      </c>
      <c r="L32" s="18">
        <f t="shared" si="15"/>
        <v>1100000</v>
      </c>
      <c r="M32" s="18">
        <f t="shared" si="11"/>
        <v>55000</v>
      </c>
      <c r="N32" s="18">
        <v>1400000.0</v>
      </c>
      <c r="O32" s="18">
        <f t="shared" si="12"/>
        <v>70000</v>
      </c>
      <c r="P32" s="18">
        <v>2300.0</v>
      </c>
      <c r="Q32" s="18">
        <f t="shared" si="13"/>
        <v>115</v>
      </c>
      <c r="R32" s="18">
        <v>3800000.0</v>
      </c>
      <c r="S32" s="18">
        <f t="shared" si="14"/>
        <v>190000</v>
      </c>
      <c r="T32" s="15">
        <f t="shared" si="8"/>
        <v>192.9824561</v>
      </c>
      <c r="U32" s="15">
        <f t="shared" si="9"/>
        <v>161.7647059</v>
      </c>
    </row>
    <row r="33">
      <c r="A33" s="7">
        <v>100.0</v>
      </c>
      <c r="B33" s="7" t="s">
        <v>99</v>
      </c>
      <c r="C33" s="7">
        <v>40.0</v>
      </c>
      <c r="D33" s="10">
        <v>40.0</v>
      </c>
      <c r="E33" s="7">
        <v>1.0</v>
      </c>
      <c r="F33" s="7">
        <v>400.0</v>
      </c>
      <c r="G33" s="7">
        <v>10.0</v>
      </c>
      <c r="H33" s="7">
        <v>2750.0</v>
      </c>
      <c r="J33" s="18">
        <v>1100000.0</v>
      </c>
      <c r="K33" s="18">
        <f t="shared" si="10"/>
        <v>55000</v>
      </c>
      <c r="L33" s="18">
        <f t="shared" si="15"/>
        <v>1100000</v>
      </c>
      <c r="M33" s="18">
        <f t="shared" si="11"/>
        <v>55000</v>
      </c>
      <c r="N33" s="18">
        <v>1500000.0</v>
      </c>
      <c r="O33" s="18">
        <f t="shared" si="12"/>
        <v>75000</v>
      </c>
      <c r="P33" s="18">
        <v>2400.0</v>
      </c>
      <c r="Q33" s="18">
        <f t="shared" si="13"/>
        <v>120</v>
      </c>
      <c r="R33" s="18">
        <v>3900000.0</v>
      </c>
      <c r="S33" s="18">
        <f t="shared" si="14"/>
        <v>195000</v>
      </c>
      <c r="T33" s="15">
        <f t="shared" si="8"/>
        <v>192.9824561</v>
      </c>
      <c r="U33" s="15">
        <f t="shared" si="9"/>
        <v>161.7647059</v>
      </c>
    </row>
    <row r="34">
      <c r="A34" s="7">
        <v>20.0</v>
      </c>
      <c r="B34" s="7" t="s">
        <v>100</v>
      </c>
      <c r="D34" s="10">
        <v>2.7</v>
      </c>
      <c r="E34" s="7">
        <v>1.0</v>
      </c>
      <c r="G34" s="7">
        <v>7.0</v>
      </c>
      <c r="H34" s="7">
        <v>1585.0</v>
      </c>
      <c r="J34" s="18">
        <v>157000.0</v>
      </c>
      <c r="K34" s="18">
        <f t="shared" si="10"/>
        <v>7850</v>
      </c>
      <c r="L34" s="18">
        <v>157000.0</v>
      </c>
      <c r="M34" s="18">
        <f t="shared" si="11"/>
        <v>7850</v>
      </c>
      <c r="N34" s="18">
        <v>101000.0</v>
      </c>
      <c r="O34" s="18">
        <f t="shared" si="12"/>
        <v>5050</v>
      </c>
      <c r="P34" s="18">
        <v>1600.0</v>
      </c>
      <c r="Q34" s="18">
        <f t="shared" si="13"/>
        <v>80</v>
      </c>
      <c r="R34" s="18">
        <v>279000.0</v>
      </c>
      <c r="S34" s="18">
        <f t="shared" si="14"/>
        <v>13950</v>
      </c>
      <c r="T34" s="15">
        <f t="shared" si="8"/>
        <v>27.54385965</v>
      </c>
      <c r="U34" s="15">
        <f t="shared" si="9"/>
        <v>23.08823529</v>
      </c>
    </row>
    <row r="35">
      <c r="A35" s="7">
        <v>20.0</v>
      </c>
      <c r="B35" s="7" t="s">
        <v>101</v>
      </c>
      <c r="D35" s="10">
        <v>2.7</v>
      </c>
      <c r="E35" s="7">
        <v>1.0</v>
      </c>
      <c r="F35" s="7">
        <v>200.0</v>
      </c>
      <c r="G35" s="7">
        <v>7.0</v>
      </c>
      <c r="H35" s="7">
        <v>1585.0</v>
      </c>
      <c r="J35" s="18">
        <v>233000.0</v>
      </c>
      <c r="K35" s="18">
        <f t="shared" si="10"/>
        <v>11650</v>
      </c>
      <c r="L35" s="18">
        <v>233900.0</v>
      </c>
      <c r="M35" s="18">
        <f t="shared" si="11"/>
        <v>11695</v>
      </c>
      <c r="N35" s="18">
        <v>150400.0</v>
      </c>
      <c r="O35" s="18">
        <f t="shared" si="12"/>
        <v>7520</v>
      </c>
      <c r="P35" s="18">
        <v>1600.0</v>
      </c>
      <c r="Q35" s="18">
        <f t="shared" si="13"/>
        <v>80</v>
      </c>
      <c r="R35" s="18">
        <v>279000.0</v>
      </c>
      <c r="S35" s="18">
        <f t="shared" si="14"/>
        <v>13950</v>
      </c>
      <c r="T35" s="15">
        <f t="shared" si="8"/>
        <v>40.87719298</v>
      </c>
      <c r="U35" s="15">
        <f t="shared" si="9"/>
        <v>34.26470588</v>
      </c>
    </row>
    <row r="36">
      <c r="A36" s="7">
        <v>30.0</v>
      </c>
      <c r="B36" s="7" t="s">
        <v>102</v>
      </c>
      <c r="C36" s="7">
        <v>2.7</v>
      </c>
      <c r="D36" s="13"/>
      <c r="J36" s="18">
        <v>79000.0</v>
      </c>
      <c r="K36" s="18">
        <f t="shared" ref="K36:K37" si="16">J36/10</f>
        <v>7900</v>
      </c>
      <c r="L36" s="18">
        <v>79000.0</v>
      </c>
      <c r="M36" s="18">
        <f t="shared" ref="M36:M37" si="17">L36/10</f>
        <v>7900</v>
      </c>
      <c r="N36" s="18">
        <v>51000.0</v>
      </c>
      <c r="O36" s="18">
        <f t="shared" ref="O36:O37" si="18">N36/10</f>
        <v>5100</v>
      </c>
      <c r="P36" s="18">
        <v>800.0</v>
      </c>
      <c r="Q36" s="18">
        <f t="shared" ref="Q36:Q37" si="19">P36/10</f>
        <v>80</v>
      </c>
      <c r="R36" s="18">
        <v>140000.0</v>
      </c>
      <c r="S36" s="18">
        <f t="shared" ref="S36:S37" si="20">R36/10</f>
        <v>14000</v>
      </c>
      <c r="T36" s="15">
        <f t="shared" si="8"/>
        <v>13.85964912</v>
      </c>
      <c r="U36" s="15">
        <f t="shared" si="9"/>
        <v>11.61764706</v>
      </c>
    </row>
    <row r="37">
      <c r="A37" s="7">
        <v>30.0</v>
      </c>
      <c r="B37" s="7" t="s">
        <v>103</v>
      </c>
      <c r="C37" s="7">
        <v>2.7</v>
      </c>
      <c r="D37" s="13"/>
      <c r="J37" s="18">
        <v>117700.0</v>
      </c>
      <c r="K37" s="18">
        <f t="shared" si="16"/>
        <v>11770</v>
      </c>
      <c r="L37" s="18">
        <v>117000.0</v>
      </c>
      <c r="M37" s="18">
        <f t="shared" si="17"/>
        <v>11700</v>
      </c>
      <c r="N37" s="18">
        <f>51000*1.49</f>
        <v>75990</v>
      </c>
      <c r="O37" s="18">
        <f t="shared" si="18"/>
        <v>7599</v>
      </c>
      <c r="P37" s="18">
        <v>800.0</v>
      </c>
      <c r="Q37" s="18">
        <f t="shared" si="19"/>
        <v>80</v>
      </c>
      <c r="R37" s="18">
        <v>140000.0</v>
      </c>
      <c r="S37" s="18">
        <f t="shared" si="20"/>
        <v>14000</v>
      </c>
      <c r="T37" s="15">
        <f t="shared" si="8"/>
        <v>20.64912281</v>
      </c>
      <c r="U37" s="15">
        <f t="shared" si="9"/>
        <v>17.30882353</v>
      </c>
    </row>
    <row r="38">
      <c r="A38" s="7">
        <v>25.0</v>
      </c>
      <c r="B38" s="7" t="s">
        <v>104</v>
      </c>
      <c r="C38" s="7">
        <v>2.5</v>
      </c>
      <c r="D38" s="13"/>
      <c r="J38" s="18">
        <v>197000.0</v>
      </c>
      <c r="K38" s="18">
        <f t="shared" ref="K38:K39" si="21">J38/20</f>
        <v>9850</v>
      </c>
      <c r="L38" s="18">
        <v>197000.0</v>
      </c>
      <c r="M38" s="18">
        <f t="shared" ref="M38:M39" si="22">L38/20</f>
        <v>9850</v>
      </c>
      <c r="N38" s="18">
        <v>126000.0</v>
      </c>
      <c r="O38" s="18">
        <f t="shared" ref="O38:O39" si="23">N38/20</f>
        <v>6300</v>
      </c>
      <c r="P38" s="18">
        <v>1600.0</v>
      </c>
      <c r="Q38" s="18">
        <f t="shared" ref="Q38:Q39" si="24">P38/20</f>
        <v>80</v>
      </c>
      <c r="R38" s="18">
        <v>459000.0</v>
      </c>
      <c r="S38" s="18">
        <f t="shared" ref="S38:S39" si="25">R38/20</f>
        <v>22950</v>
      </c>
      <c r="T38" s="15">
        <f t="shared" si="8"/>
        <v>34.56140351</v>
      </c>
      <c r="U38" s="15">
        <f t="shared" si="9"/>
        <v>28.97058824</v>
      </c>
    </row>
    <row r="39">
      <c r="A39" s="7">
        <v>27.0</v>
      </c>
      <c r="B39" s="7" t="s">
        <v>104</v>
      </c>
      <c r="C39" s="7">
        <v>3.0</v>
      </c>
      <c r="D39" s="13"/>
      <c r="J39" s="18">
        <v>212000.0</v>
      </c>
      <c r="K39" s="18">
        <f t="shared" si="21"/>
        <v>10600</v>
      </c>
      <c r="L39" s="18">
        <v>212000.0</v>
      </c>
      <c r="M39" s="18">
        <f t="shared" si="22"/>
        <v>10600</v>
      </c>
      <c r="N39" s="18">
        <v>136000.0</v>
      </c>
      <c r="O39" s="18">
        <f t="shared" si="23"/>
        <v>6800</v>
      </c>
      <c r="P39" s="18">
        <v>1600.0</v>
      </c>
      <c r="Q39" s="18">
        <f t="shared" si="24"/>
        <v>80</v>
      </c>
      <c r="R39" s="18">
        <v>575000.0</v>
      </c>
      <c r="S39" s="18">
        <f t="shared" si="25"/>
        <v>28750</v>
      </c>
      <c r="T39" s="15">
        <f t="shared" si="8"/>
        <v>37.19298246</v>
      </c>
      <c r="U39" s="15">
        <f t="shared" si="9"/>
        <v>31.17647059</v>
      </c>
    </row>
    <row r="40">
      <c r="D40" s="13"/>
    </row>
    <row r="41">
      <c r="D41" s="13"/>
    </row>
    <row r="42">
      <c r="D42" s="13"/>
    </row>
    <row r="43">
      <c r="D43" s="13"/>
    </row>
    <row r="44">
      <c r="D44" s="13"/>
    </row>
    <row r="45">
      <c r="D45" s="13"/>
    </row>
    <row r="46">
      <c r="D46" s="13"/>
    </row>
    <row r="47">
      <c r="D47" s="13"/>
    </row>
    <row r="48">
      <c r="D48" s="13"/>
    </row>
    <row r="49">
      <c r="D49" s="13"/>
    </row>
    <row r="50">
      <c r="D50" s="13"/>
    </row>
    <row r="51">
      <c r="D51" s="13"/>
    </row>
    <row r="52">
      <c r="D52" s="13"/>
    </row>
    <row r="53">
      <c r="D53" s="13"/>
    </row>
    <row r="54">
      <c r="D54" s="13"/>
    </row>
    <row r="55">
      <c r="D55" s="13"/>
    </row>
    <row r="56">
      <c r="D56" s="13"/>
    </row>
    <row r="57">
      <c r="D57" s="13"/>
    </row>
    <row r="58">
      <c r="D58" s="13"/>
    </row>
    <row r="59">
      <c r="D59" s="13"/>
    </row>
    <row r="60">
      <c r="D60" s="13"/>
    </row>
    <row r="61">
      <c r="D61" s="13"/>
    </row>
    <row r="62">
      <c r="D62" s="13"/>
    </row>
    <row r="63">
      <c r="D63" s="13"/>
    </row>
    <row r="64">
      <c r="D64" s="13"/>
    </row>
    <row r="65">
      <c r="D65" s="13"/>
    </row>
    <row r="66">
      <c r="D66" s="13"/>
    </row>
    <row r="67">
      <c r="D67" s="13"/>
    </row>
    <row r="68">
      <c r="D68" s="13"/>
    </row>
    <row r="69">
      <c r="D69" s="13"/>
    </row>
    <row r="70">
      <c r="D70" s="13"/>
    </row>
    <row r="71">
      <c r="D71" s="13"/>
    </row>
    <row r="72">
      <c r="D72" s="13"/>
    </row>
    <row r="73">
      <c r="D73" s="13"/>
    </row>
    <row r="74">
      <c r="D74" s="13"/>
    </row>
    <row r="75">
      <c r="D75" s="13"/>
    </row>
    <row r="76">
      <c r="D76" s="13"/>
    </row>
    <row r="77">
      <c r="D77" s="13"/>
    </row>
    <row r="78">
      <c r="D78" s="13"/>
    </row>
    <row r="79">
      <c r="D79" s="13"/>
    </row>
    <row r="80">
      <c r="D80" s="13"/>
    </row>
    <row r="81">
      <c r="D81" s="13"/>
    </row>
    <row r="82">
      <c r="D82" s="13"/>
    </row>
    <row r="83">
      <c r="D83" s="13"/>
    </row>
    <row r="84">
      <c r="D84" s="13"/>
    </row>
    <row r="85">
      <c r="D85" s="13"/>
    </row>
    <row r="86">
      <c r="D86" s="13"/>
    </row>
    <row r="87">
      <c r="D87" s="13"/>
    </row>
    <row r="88">
      <c r="D88" s="13"/>
    </row>
    <row r="89">
      <c r="D89" s="13"/>
    </row>
    <row r="90">
      <c r="D90" s="13"/>
    </row>
    <row r="91">
      <c r="D91" s="13"/>
    </row>
    <row r="92">
      <c r="D92" s="13"/>
    </row>
    <row r="93">
      <c r="D93" s="13"/>
    </row>
    <row r="94">
      <c r="D94" s="13"/>
    </row>
    <row r="95">
      <c r="D95" s="13"/>
    </row>
    <row r="96">
      <c r="D96" s="13"/>
    </row>
    <row r="97">
      <c r="D97" s="13"/>
    </row>
    <row r="98">
      <c r="D98" s="13"/>
    </row>
    <row r="99">
      <c r="D99" s="13"/>
    </row>
    <row r="100">
      <c r="D100" s="13"/>
    </row>
    <row r="101">
      <c r="D101" s="13"/>
    </row>
    <row r="102">
      <c r="D102" s="13"/>
    </row>
    <row r="103">
      <c r="D103" s="13"/>
    </row>
    <row r="104">
      <c r="D104" s="13"/>
    </row>
    <row r="105">
      <c r="D105" s="13"/>
    </row>
    <row r="106">
      <c r="D106" s="13"/>
    </row>
    <row r="107">
      <c r="D107" s="13"/>
    </row>
    <row r="108">
      <c r="D108" s="13"/>
    </row>
    <row r="109">
      <c r="D109" s="13"/>
    </row>
    <row r="110">
      <c r="D110" s="13"/>
    </row>
    <row r="111">
      <c r="D111" s="13"/>
    </row>
    <row r="112">
      <c r="D112" s="13"/>
    </row>
    <row r="113">
      <c r="D113" s="13"/>
    </row>
    <row r="114">
      <c r="D114" s="13"/>
    </row>
    <row r="115">
      <c r="D115" s="13"/>
    </row>
    <row r="116">
      <c r="D116" s="13"/>
    </row>
    <row r="117">
      <c r="D117" s="13"/>
    </row>
    <row r="118">
      <c r="D118" s="13"/>
    </row>
    <row r="119">
      <c r="D119" s="13"/>
    </row>
    <row r="120">
      <c r="D120" s="13"/>
    </row>
    <row r="121">
      <c r="D121" s="13"/>
    </row>
    <row r="122">
      <c r="D122" s="13"/>
    </row>
    <row r="123">
      <c r="D123" s="13"/>
    </row>
    <row r="124">
      <c r="D124" s="13"/>
    </row>
    <row r="125">
      <c r="D125" s="13"/>
    </row>
    <row r="126">
      <c r="D126" s="13"/>
    </row>
    <row r="127">
      <c r="D127" s="13"/>
    </row>
    <row r="128">
      <c r="D128" s="13"/>
    </row>
    <row r="129">
      <c r="D129" s="13"/>
    </row>
    <row r="130">
      <c r="D130" s="13"/>
    </row>
    <row r="131">
      <c r="D131" s="13"/>
    </row>
    <row r="132">
      <c r="D132" s="13"/>
    </row>
    <row r="133">
      <c r="D133" s="13"/>
    </row>
    <row r="134">
      <c r="D134" s="13"/>
    </row>
    <row r="135">
      <c r="D135" s="13"/>
    </row>
    <row r="136">
      <c r="D136" s="13"/>
    </row>
    <row r="137">
      <c r="D137" s="13"/>
    </row>
    <row r="138">
      <c r="D138" s="13"/>
    </row>
    <row r="139">
      <c r="D139" s="13"/>
    </row>
    <row r="140">
      <c r="D140" s="13"/>
    </row>
    <row r="141">
      <c r="D141" s="13"/>
    </row>
    <row r="142">
      <c r="D142" s="13"/>
    </row>
    <row r="143">
      <c r="D143" s="13"/>
    </row>
    <row r="144">
      <c r="D144" s="13"/>
    </row>
    <row r="145">
      <c r="D145" s="13"/>
    </row>
    <row r="146">
      <c r="D146" s="13"/>
    </row>
    <row r="147">
      <c r="D147" s="13"/>
    </row>
    <row r="148">
      <c r="D148" s="13"/>
    </row>
    <row r="149">
      <c r="D149" s="13"/>
    </row>
    <row r="150">
      <c r="D150" s="13"/>
    </row>
    <row r="151">
      <c r="D151" s="13"/>
    </row>
    <row r="152">
      <c r="D152" s="13"/>
    </row>
    <row r="153">
      <c r="D153" s="13"/>
    </row>
    <row r="154">
      <c r="D154" s="13"/>
    </row>
    <row r="155">
      <c r="D155" s="13"/>
    </row>
    <row r="156">
      <c r="D156" s="13"/>
    </row>
    <row r="157">
      <c r="D157" s="13"/>
    </row>
    <row r="158">
      <c r="D158" s="13"/>
    </row>
    <row r="159">
      <c r="D159" s="13"/>
    </row>
    <row r="160">
      <c r="D160" s="13"/>
    </row>
    <row r="161">
      <c r="D161" s="13"/>
    </row>
    <row r="162">
      <c r="D162" s="13"/>
    </row>
    <row r="163">
      <c r="D163" s="13"/>
    </row>
    <row r="164">
      <c r="D164" s="13"/>
    </row>
    <row r="165">
      <c r="D165" s="13"/>
    </row>
    <row r="166">
      <c r="D166" s="13"/>
    </row>
    <row r="167">
      <c r="D167" s="13"/>
    </row>
    <row r="168">
      <c r="D168" s="13"/>
    </row>
    <row r="169">
      <c r="D169" s="13"/>
    </row>
    <row r="170">
      <c r="D170" s="13"/>
    </row>
    <row r="171">
      <c r="D171" s="13"/>
    </row>
    <row r="172">
      <c r="D172" s="13"/>
    </row>
    <row r="173">
      <c r="D173" s="13"/>
    </row>
    <row r="174">
      <c r="D174" s="13"/>
    </row>
    <row r="175">
      <c r="D175" s="13"/>
    </row>
    <row r="176">
      <c r="D176" s="13"/>
    </row>
    <row r="177">
      <c r="D177" s="13"/>
    </row>
    <row r="178">
      <c r="D178" s="13"/>
    </row>
    <row r="179">
      <c r="D179" s="13"/>
    </row>
    <row r="180">
      <c r="D180" s="13"/>
    </row>
    <row r="181">
      <c r="D181" s="13"/>
    </row>
    <row r="182">
      <c r="D182" s="13"/>
    </row>
    <row r="183">
      <c r="D183" s="13"/>
    </row>
    <row r="184">
      <c r="D184" s="13"/>
    </row>
    <row r="185">
      <c r="D185" s="13"/>
    </row>
    <row r="186">
      <c r="D186" s="13"/>
    </row>
    <row r="187">
      <c r="D187" s="13"/>
    </row>
    <row r="188">
      <c r="D188" s="13"/>
    </row>
    <row r="189">
      <c r="D189" s="13"/>
    </row>
    <row r="190">
      <c r="D190" s="13"/>
    </row>
    <row r="191">
      <c r="D191" s="13"/>
    </row>
    <row r="192">
      <c r="D192" s="13"/>
    </row>
    <row r="193">
      <c r="D193" s="13"/>
    </row>
    <row r="194">
      <c r="D194" s="13"/>
    </row>
    <row r="195">
      <c r="D195" s="13"/>
    </row>
    <row r="196">
      <c r="D196" s="13"/>
    </row>
    <row r="197">
      <c r="D197" s="13"/>
    </row>
    <row r="198">
      <c r="D198" s="13"/>
    </row>
    <row r="199">
      <c r="D199" s="13"/>
    </row>
    <row r="200">
      <c r="D200" s="13"/>
    </row>
    <row r="201">
      <c r="D201" s="13"/>
    </row>
    <row r="202">
      <c r="D202" s="13"/>
    </row>
    <row r="203">
      <c r="D203" s="13"/>
    </row>
    <row r="204">
      <c r="D204" s="13"/>
    </row>
    <row r="205">
      <c r="D205" s="13"/>
    </row>
    <row r="206">
      <c r="D206" s="13"/>
    </row>
    <row r="207">
      <c r="D207" s="13"/>
    </row>
    <row r="208">
      <c r="D208" s="13"/>
    </row>
    <row r="209">
      <c r="D209" s="13"/>
    </row>
    <row r="210">
      <c r="D210" s="13"/>
    </row>
    <row r="211">
      <c r="D211" s="13"/>
    </row>
    <row r="212">
      <c r="D212" s="13"/>
    </row>
    <row r="213">
      <c r="D213" s="13"/>
    </row>
    <row r="214">
      <c r="D214" s="13"/>
    </row>
    <row r="215">
      <c r="D215" s="13"/>
    </row>
    <row r="216">
      <c r="D216" s="13"/>
    </row>
    <row r="217">
      <c r="D217" s="13"/>
    </row>
    <row r="218">
      <c r="D218" s="13"/>
    </row>
    <row r="219">
      <c r="D219" s="13"/>
    </row>
    <row r="220">
      <c r="D220" s="13"/>
    </row>
    <row r="221">
      <c r="D221" s="13"/>
    </row>
    <row r="222">
      <c r="D222" s="13"/>
    </row>
    <row r="223">
      <c r="D223" s="13"/>
    </row>
    <row r="224">
      <c r="D224" s="13"/>
    </row>
    <row r="225">
      <c r="D225" s="13"/>
    </row>
    <row r="226">
      <c r="D226" s="13"/>
    </row>
    <row r="227">
      <c r="D227" s="13"/>
    </row>
    <row r="228">
      <c r="D228" s="13"/>
    </row>
    <row r="229">
      <c r="D229" s="13"/>
    </row>
    <row r="230">
      <c r="D230" s="13"/>
    </row>
    <row r="231">
      <c r="D231" s="13"/>
    </row>
    <row r="232">
      <c r="D232" s="13"/>
    </row>
    <row r="233">
      <c r="D233" s="13"/>
    </row>
    <row r="234">
      <c r="D234" s="13"/>
    </row>
    <row r="235">
      <c r="D235" s="13"/>
    </row>
    <row r="236">
      <c r="D236" s="13"/>
    </row>
    <row r="237">
      <c r="D237" s="13"/>
    </row>
    <row r="238">
      <c r="D238" s="13"/>
    </row>
    <row r="239">
      <c r="D239" s="13"/>
    </row>
    <row r="240">
      <c r="D240" s="13"/>
    </row>
    <row r="241">
      <c r="D241" s="13"/>
    </row>
    <row r="242">
      <c r="D242" s="13"/>
    </row>
    <row r="243">
      <c r="D243" s="13"/>
    </row>
    <row r="244">
      <c r="D244" s="13"/>
    </row>
    <row r="245">
      <c r="D245" s="13"/>
    </row>
    <row r="246">
      <c r="D246" s="13"/>
    </row>
    <row r="247">
      <c r="D247" s="13"/>
    </row>
    <row r="248">
      <c r="D248" s="13"/>
    </row>
    <row r="249">
      <c r="D249" s="13"/>
    </row>
    <row r="250">
      <c r="D250" s="13"/>
    </row>
    <row r="251">
      <c r="D251" s="13"/>
    </row>
    <row r="252">
      <c r="D252" s="13"/>
    </row>
    <row r="253">
      <c r="D253" s="13"/>
    </row>
    <row r="254">
      <c r="D254" s="13"/>
    </row>
    <row r="255">
      <c r="D255" s="13"/>
    </row>
    <row r="256">
      <c r="D256" s="13"/>
    </row>
    <row r="257">
      <c r="D257" s="13"/>
    </row>
    <row r="258">
      <c r="D258" s="13"/>
    </row>
    <row r="259">
      <c r="D259" s="13"/>
    </row>
    <row r="260">
      <c r="D260" s="13"/>
    </row>
    <row r="261">
      <c r="D261" s="13"/>
    </row>
    <row r="262">
      <c r="D262" s="13"/>
    </row>
    <row r="263">
      <c r="D263" s="13"/>
    </row>
    <row r="264">
      <c r="D264" s="13"/>
    </row>
    <row r="265">
      <c r="D265" s="13"/>
    </row>
    <row r="266">
      <c r="D266" s="13"/>
    </row>
    <row r="267">
      <c r="D267" s="13"/>
    </row>
    <row r="268">
      <c r="D268" s="13"/>
    </row>
    <row r="269">
      <c r="D269" s="13"/>
    </row>
    <row r="270">
      <c r="D270" s="13"/>
    </row>
    <row r="271">
      <c r="D271" s="13"/>
    </row>
    <row r="272">
      <c r="D272" s="13"/>
    </row>
    <row r="273">
      <c r="D273" s="13"/>
    </row>
    <row r="274">
      <c r="D274" s="13"/>
    </row>
    <row r="275">
      <c r="D275" s="13"/>
    </row>
    <row r="276">
      <c r="D276" s="13"/>
    </row>
    <row r="277">
      <c r="D277" s="13"/>
    </row>
    <row r="278">
      <c r="D278" s="13"/>
    </row>
    <row r="279">
      <c r="D279" s="13"/>
    </row>
    <row r="280">
      <c r="D280" s="13"/>
    </row>
    <row r="281">
      <c r="D281" s="13"/>
    </row>
    <row r="282">
      <c r="D282" s="13"/>
    </row>
    <row r="283">
      <c r="D283" s="13"/>
    </row>
    <row r="284">
      <c r="D284" s="13"/>
    </row>
    <row r="285">
      <c r="D285" s="13"/>
    </row>
    <row r="286">
      <c r="D286" s="13"/>
    </row>
    <row r="287">
      <c r="D287" s="13"/>
    </row>
    <row r="288">
      <c r="D288" s="13"/>
    </row>
    <row r="289">
      <c r="D289" s="13"/>
    </row>
    <row r="290">
      <c r="D290" s="13"/>
    </row>
    <row r="291">
      <c r="D291" s="13"/>
    </row>
    <row r="292">
      <c r="D292" s="13"/>
    </row>
    <row r="293">
      <c r="D293" s="13"/>
    </row>
    <row r="294">
      <c r="D294" s="13"/>
    </row>
    <row r="295">
      <c r="D295" s="13"/>
    </row>
    <row r="296">
      <c r="D296" s="13"/>
    </row>
    <row r="297">
      <c r="D297" s="13"/>
    </row>
    <row r="298">
      <c r="D298" s="13"/>
    </row>
    <row r="299">
      <c r="D299" s="13"/>
    </row>
    <row r="300">
      <c r="D300" s="13"/>
    </row>
    <row r="301">
      <c r="D301" s="13"/>
    </row>
    <row r="302">
      <c r="D302" s="13"/>
    </row>
    <row r="303">
      <c r="D303" s="13"/>
    </row>
    <row r="304">
      <c r="D304" s="13"/>
    </row>
    <row r="305">
      <c r="D305" s="13"/>
    </row>
    <row r="306">
      <c r="D306" s="13"/>
    </row>
    <row r="307">
      <c r="D307" s="13"/>
    </row>
    <row r="308">
      <c r="D308" s="13"/>
    </row>
    <row r="309">
      <c r="D309" s="13"/>
    </row>
    <row r="310">
      <c r="D310" s="13"/>
    </row>
    <row r="311">
      <c r="D311" s="13"/>
    </row>
    <row r="312">
      <c r="D312" s="13"/>
    </row>
    <row r="313">
      <c r="D313" s="13"/>
    </row>
    <row r="314">
      <c r="D314" s="13"/>
    </row>
    <row r="315">
      <c r="D315" s="13"/>
    </row>
    <row r="316">
      <c r="D316" s="13"/>
    </row>
    <row r="317">
      <c r="D317" s="13"/>
    </row>
    <row r="318">
      <c r="D318" s="13"/>
    </row>
    <row r="319">
      <c r="D319" s="13"/>
    </row>
    <row r="320">
      <c r="D320" s="13"/>
    </row>
    <row r="321">
      <c r="D321" s="13"/>
    </row>
    <row r="322">
      <c r="D322" s="13"/>
    </row>
    <row r="323">
      <c r="D323" s="13"/>
    </row>
    <row r="324">
      <c r="D324" s="13"/>
    </row>
    <row r="325">
      <c r="D325" s="13"/>
    </row>
    <row r="326">
      <c r="D326" s="13"/>
    </row>
    <row r="327">
      <c r="D327" s="13"/>
    </row>
    <row r="328">
      <c r="D328" s="13"/>
    </row>
    <row r="329">
      <c r="D329" s="13"/>
    </row>
    <row r="330">
      <c r="D330" s="13"/>
    </row>
    <row r="331">
      <c r="D331" s="13"/>
    </row>
    <row r="332">
      <c r="D332" s="13"/>
    </row>
    <row r="333">
      <c r="D333" s="13"/>
    </row>
    <row r="334">
      <c r="D334" s="13"/>
    </row>
    <row r="335">
      <c r="D335" s="13"/>
    </row>
    <row r="336">
      <c r="D336" s="13"/>
    </row>
    <row r="337">
      <c r="D337" s="13"/>
    </row>
    <row r="338">
      <c r="D338" s="13"/>
    </row>
    <row r="339">
      <c r="D339" s="13"/>
    </row>
    <row r="340">
      <c r="D340" s="13"/>
    </row>
    <row r="341">
      <c r="D341" s="13"/>
    </row>
    <row r="342">
      <c r="D342" s="13"/>
    </row>
    <row r="343">
      <c r="D343" s="13"/>
    </row>
    <row r="344">
      <c r="D344" s="13"/>
    </row>
    <row r="345">
      <c r="D345" s="13"/>
    </row>
    <row r="346">
      <c r="D346" s="13"/>
    </row>
    <row r="347">
      <c r="D347" s="13"/>
    </row>
    <row r="348">
      <c r="D348" s="13"/>
    </row>
    <row r="349">
      <c r="D349" s="13"/>
    </row>
    <row r="350">
      <c r="D350" s="13"/>
    </row>
    <row r="351">
      <c r="D351" s="13"/>
    </row>
    <row r="352">
      <c r="D352" s="13"/>
    </row>
    <row r="353">
      <c r="D353" s="13"/>
    </row>
    <row r="354">
      <c r="D354" s="13"/>
    </row>
    <row r="355">
      <c r="D355" s="13"/>
    </row>
    <row r="356">
      <c r="D356" s="13"/>
    </row>
    <row r="357">
      <c r="D357" s="13"/>
    </row>
    <row r="358">
      <c r="D358" s="13"/>
    </row>
    <row r="359">
      <c r="D359" s="13"/>
    </row>
    <row r="360">
      <c r="D360" s="13"/>
    </row>
    <row r="361">
      <c r="D361" s="13"/>
    </row>
    <row r="362">
      <c r="D362" s="13"/>
    </row>
    <row r="363">
      <c r="D363" s="13"/>
    </row>
    <row r="364">
      <c r="D364" s="13"/>
    </row>
    <row r="365">
      <c r="D365" s="13"/>
    </row>
    <row r="366">
      <c r="D366" s="13"/>
    </row>
    <row r="367">
      <c r="D367" s="13"/>
    </row>
    <row r="368">
      <c r="D368" s="13"/>
    </row>
    <row r="369">
      <c r="D369" s="13"/>
    </row>
    <row r="370">
      <c r="D370" s="13"/>
    </row>
    <row r="371">
      <c r="D371" s="13"/>
    </row>
    <row r="372">
      <c r="D372" s="13"/>
    </row>
    <row r="373">
      <c r="D373" s="13"/>
    </row>
    <row r="374">
      <c r="D374" s="13"/>
    </row>
    <row r="375">
      <c r="D375" s="13"/>
    </row>
    <row r="376">
      <c r="D376" s="13"/>
    </row>
    <row r="377">
      <c r="D377" s="13"/>
    </row>
    <row r="378">
      <c r="D378" s="13"/>
    </row>
    <row r="379">
      <c r="D379" s="13"/>
    </row>
    <row r="380">
      <c r="D380" s="13"/>
    </row>
    <row r="381">
      <c r="D381" s="13"/>
    </row>
    <row r="382">
      <c r="D382" s="13"/>
    </row>
    <row r="383">
      <c r="D383" s="13"/>
    </row>
    <row r="384">
      <c r="D384" s="13"/>
    </row>
    <row r="385">
      <c r="D385" s="13"/>
    </row>
    <row r="386">
      <c r="D386" s="13"/>
    </row>
    <row r="387">
      <c r="D387" s="13"/>
    </row>
    <row r="388">
      <c r="D388" s="13"/>
    </row>
    <row r="389">
      <c r="D389" s="13"/>
    </row>
    <row r="390">
      <c r="D390" s="13"/>
    </row>
    <row r="391">
      <c r="D391" s="13"/>
    </row>
    <row r="392">
      <c r="D392" s="13"/>
    </row>
    <row r="393">
      <c r="D393" s="13"/>
    </row>
    <row r="394">
      <c r="D394" s="13"/>
    </row>
    <row r="395">
      <c r="D395" s="13"/>
    </row>
    <row r="396">
      <c r="D396" s="13"/>
    </row>
    <row r="397">
      <c r="D397" s="13"/>
    </row>
    <row r="398">
      <c r="D398" s="13"/>
    </row>
    <row r="399">
      <c r="D399" s="13"/>
    </row>
    <row r="400">
      <c r="D400" s="13"/>
    </row>
    <row r="401">
      <c r="D401" s="13"/>
    </row>
    <row r="402">
      <c r="D402" s="13"/>
    </row>
    <row r="403">
      <c r="D403" s="13"/>
    </row>
    <row r="404">
      <c r="D404" s="13"/>
    </row>
    <row r="405">
      <c r="D405" s="13"/>
    </row>
    <row r="406">
      <c r="D406" s="13"/>
    </row>
    <row r="407">
      <c r="D407" s="13"/>
    </row>
    <row r="408">
      <c r="D408" s="13"/>
    </row>
    <row r="409">
      <c r="D409" s="13"/>
    </row>
    <row r="410">
      <c r="D410" s="13"/>
    </row>
    <row r="411">
      <c r="D411" s="13"/>
    </row>
    <row r="412">
      <c r="D412" s="13"/>
    </row>
    <row r="413">
      <c r="D413" s="13"/>
    </row>
    <row r="414">
      <c r="D414" s="13"/>
    </row>
    <row r="415">
      <c r="D415" s="13"/>
    </row>
    <row r="416">
      <c r="D416" s="13"/>
    </row>
    <row r="417">
      <c r="D417" s="13"/>
    </row>
    <row r="418">
      <c r="D418" s="13"/>
    </row>
    <row r="419">
      <c r="D419" s="13"/>
    </row>
    <row r="420">
      <c r="D420" s="13"/>
    </row>
    <row r="421">
      <c r="D421" s="13"/>
    </row>
    <row r="422">
      <c r="D422" s="13"/>
    </row>
    <row r="423">
      <c r="D423" s="13"/>
    </row>
    <row r="424">
      <c r="D424" s="13"/>
    </row>
    <row r="425">
      <c r="D425" s="13"/>
    </row>
    <row r="426">
      <c r="D426" s="13"/>
    </row>
    <row r="427">
      <c r="D427" s="13"/>
    </row>
    <row r="428">
      <c r="D428" s="13"/>
    </row>
    <row r="429">
      <c r="D429" s="13"/>
    </row>
    <row r="430">
      <c r="D430" s="13"/>
    </row>
    <row r="431">
      <c r="D431" s="13"/>
    </row>
    <row r="432">
      <c r="D432" s="13"/>
    </row>
    <row r="433">
      <c r="D433" s="13"/>
    </row>
    <row r="434">
      <c r="D434" s="13"/>
    </row>
    <row r="435">
      <c r="D435" s="13"/>
    </row>
    <row r="436">
      <c r="D436" s="13"/>
    </row>
    <row r="437">
      <c r="D437" s="13"/>
    </row>
    <row r="438">
      <c r="D438" s="13"/>
    </row>
    <row r="439">
      <c r="D439" s="13"/>
    </row>
    <row r="440">
      <c r="D440" s="13"/>
    </row>
    <row r="441">
      <c r="D441" s="13"/>
    </row>
    <row r="442">
      <c r="D442" s="13"/>
    </row>
    <row r="443">
      <c r="D443" s="13"/>
    </row>
    <row r="444">
      <c r="D444" s="13"/>
    </row>
    <row r="445">
      <c r="D445" s="13"/>
    </row>
    <row r="446">
      <c r="D446" s="13"/>
    </row>
    <row r="447">
      <c r="D447" s="13"/>
    </row>
    <row r="448">
      <c r="D448" s="13"/>
    </row>
    <row r="449">
      <c r="D449" s="13"/>
    </row>
    <row r="450">
      <c r="D450" s="13"/>
    </row>
    <row r="451">
      <c r="D451" s="13"/>
    </row>
    <row r="452">
      <c r="D452" s="13"/>
    </row>
    <row r="453">
      <c r="D453" s="13"/>
    </row>
    <row r="454">
      <c r="D454" s="13"/>
    </row>
    <row r="455">
      <c r="D455" s="13"/>
    </row>
    <row r="456">
      <c r="D456" s="13"/>
    </row>
    <row r="457">
      <c r="D457" s="13"/>
    </row>
    <row r="458">
      <c r="D458" s="13"/>
    </row>
    <row r="459">
      <c r="D459" s="13"/>
    </row>
    <row r="460">
      <c r="D460" s="13"/>
    </row>
    <row r="461">
      <c r="D461" s="13"/>
    </row>
    <row r="462">
      <c r="D462" s="13"/>
    </row>
    <row r="463">
      <c r="D463" s="13"/>
    </row>
    <row r="464">
      <c r="D464" s="13"/>
    </row>
    <row r="465">
      <c r="D465" s="13"/>
    </row>
    <row r="466">
      <c r="D466" s="13"/>
    </row>
    <row r="467">
      <c r="D467" s="13"/>
    </row>
    <row r="468">
      <c r="D468" s="13"/>
    </row>
    <row r="469">
      <c r="D469" s="13"/>
    </row>
    <row r="470">
      <c r="D470" s="13"/>
    </row>
    <row r="471">
      <c r="D471" s="13"/>
    </row>
    <row r="472">
      <c r="D472" s="13"/>
    </row>
    <row r="473">
      <c r="D473" s="13"/>
    </row>
    <row r="474">
      <c r="D474" s="13"/>
    </row>
    <row r="475">
      <c r="D475" s="13"/>
    </row>
    <row r="476">
      <c r="D476" s="13"/>
    </row>
    <row r="477">
      <c r="D477" s="13"/>
    </row>
    <row r="478">
      <c r="D478" s="13"/>
    </row>
    <row r="479">
      <c r="D479" s="13"/>
    </row>
    <row r="480">
      <c r="D480" s="13"/>
    </row>
    <row r="481">
      <c r="D481" s="13"/>
    </row>
    <row r="482">
      <c r="D482" s="13"/>
    </row>
    <row r="483">
      <c r="D483" s="13"/>
    </row>
    <row r="484">
      <c r="D484" s="13"/>
    </row>
    <row r="485">
      <c r="D485" s="13"/>
    </row>
    <row r="486">
      <c r="D486" s="13"/>
    </row>
    <row r="487">
      <c r="D487" s="13"/>
    </row>
    <row r="488">
      <c r="D488" s="13"/>
    </row>
    <row r="489">
      <c r="D489" s="13"/>
    </row>
    <row r="490">
      <c r="D490" s="13"/>
    </row>
    <row r="491">
      <c r="D491" s="13"/>
    </row>
    <row r="492">
      <c r="D492" s="13"/>
    </row>
    <row r="493">
      <c r="D493" s="13"/>
    </row>
    <row r="494">
      <c r="D494" s="13"/>
    </row>
    <row r="495">
      <c r="D495" s="13"/>
    </row>
    <row r="496">
      <c r="D496" s="13"/>
    </row>
    <row r="497">
      <c r="D497" s="13"/>
    </row>
    <row r="498">
      <c r="D498" s="13"/>
    </row>
    <row r="499">
      <c r="D499" s="13"/>
    </row>
    <row r="500">
      <c r="D500" s="13"/>
    </row>
    <row r="501">
      <c r="D501" s="13"/>
    </row>
    <row r="502">
      <c r="D502" s="13"/>
    </row>
    <row r="503">
      <c r="D503" s="13"/>
    </row>
    <row r="504">
      <c r="D504" s="13"/>
    </row>
    <row r="505">
      <c r="D505" s="13"/>
    </row>
    <row r="506">
      <c r="D506" s="13"/>
    </row>
    <row r="507">
      <c r="D507" s="13"/>
    </row>
    <row r="508">
      <c r="D508" s="13"/>
    </row>
    <row r="509">
      <c r="D509" s="13"/>
    </row>
    <row r="510">
      <c r="D510" s="13"/>
    </row>
    <row r="511">
      <c r="D511" s="13"/>
    </row>
    <row r="512">
      <c r="D512" s="13"/>
    </row>
    <row r="513">
      <c r="D513" s="13"/>
    </row>
    <row r="514">
      <c r="D514" s="13"/>
    </row>
    <row r="515">
      <c r="D515" s="13"/>
    </row>
    <row r="516">
      <c r="D516" s="13"/>
    </row>
    <row r="517">
      <c r="D517" s="13"/>
    </row>
    <row r="518">
      <c r="D518" s="13"/>
    </row>
    <row r="519">
      <c r="D519" s="13"/>
    </row>
    <row r="520">
      <c r="D520" s="13"/>
    </row>
    <row r="521">
      <c r="D521" s="13"/>
    </row>
    <row r="522">
      <c r="D522" s="13"/>
    </row>
    <row r="523">
      <c r="D523" s="13"/>
    </row>
    <row r="524">
      <c r="D524" s="13"/>
    </row>
    <row r="525">
      <c r="D525" s="13"/>
    </row>
    <row r="526">
      <c r="D526" s="13"/>
    </row>
    <row r="527">
      <c r="D527" s="13"/>
    </row>
    <row r="528">
      <c r="D528" s="13"/>
    </row>
    <row r="529">
      <c r="D529" s="13"/>
    </row>
    <row r="530">
      <c r="D530" s="13"/>
    </row>
    <row r="531">
      <c r="D531" s="13"/>
    </row>
    <row r="532">
      <c r="D532" s="13"/>
    </row>
    <row r="533">
      <c r="D533" s="13"/>
    </row>
    <row r="534">
      <c r="D534" s="13"/>
    </row>
    <row r="535">
      <c r="D535" s="13"/>
    </row>
    <row r="536">
      <c r="D536" s="13"/>
    </row>
    <row r="537">
      <c r="D537" s="13"/>
    </row>
    <row r="538">
      <c r="D538" s="13"/>
    </row>
    <row r="539">
      <c r="D539" s="13"/>
    </row>
    <row r="540">
      <c r="D540" s="13"/>
    </row>
    <row r="541">
      <c r="D541" s="13"/>
    </row>
    <row r="542">
      <c r="D542" s="13"/>
    </row>
    <row r="543">
      <c r="D543" s="13"/>
    </row>
    <row r="544">
      <c r="D544" s="13"/>
    </row>
    <row r="545">
      <c r="D545" s="13"/>
    </row>
    <row r="546">
      <c r="D546" s="13"/>
    </row>
    <row r="547">
      <c r="D547" s="13"/>
    </row>
    <row r="548">
      <c r="D548" s="13"/>
    </row>
    <row r="549">
      <c r="D549" s="13"/>
    </row>
    <row r="550">
      <c r="D550" s="13"/>
    </row>
    <row r="551">
      <c r="D551" s="13"/>
    </row>
    <row r="552">
      <c r="D552" s="13"/>
    </row>
    <row r="553">
      <c r="D553" s="13"/>
    </row>
    <row r="554">
      <c r="D554" s="13"/>
    </row>
    <row r="555">
      <c r="D555" s="13"/>
    </row>
    <row r="556">
      <c r="D556" s="13"/>
    </row>
    <row r="557">
      <c r="D557" s="13"/>
    </row>
    <row r="558">
      <c r="D558" s="13"/>
    </row>
    <row r="559">
      <c r="D559" s="13"/>
    </row>
    <row r="560">
      <c r="D560" s="13"/>
    </row>
    <row r="561">
      <c r="D561" s="13"/>
    </row>
    <row r="562">
      <c r="D562" s="13"/>
    </row>
    <row r="563">
      <c r="D563" s="13"/>
    </row>
    <row r="564">
      <c r="D564" s="13"/>
    </row>
    <row r="565">
      <c r="D565" s="13"/>
    </row>
    <row r="566">
      <c r="D566" s="13"/>
    </row>
    <row r="567">
      <c r="D567" s="13"/>
    </row>
    <row r="568">
      <c r="D568" s="13"/>
    </row>
    <row r="569">
      <c r="D569" s="13"/>
    </row>
    <row r="570">
      <c r="D570" s="13"/>
    </row>
    <row r="571">
      <c r="D571" s="13"/>
    </row>
    <row r="572">
      <c r="D572" s="13"/>
    </row>
    <row r="573">
      <c r="D573" s="13"/>
    </row>
    <row r="574">
      <c r="D574" s="13"/>
    </row>
    <row r="575">
      <c r="D575" s="13"/>
    </row>
    <row r="576">
      <c r="D576" s="13"/>
    </row>
    <row r="577">
      <c r="D577" s="13"/>
    </row>
    <row r="578">
      <c r="D578" s="13"/>
    </row>
    <row r="579">
      <c r="D579" s="13"/>
    </row>
    <row r="580">
      <c r="D580" s="13"/>
    </row>
    <row r="581">
      <c r="D581" s="13"/>
    </row>
    <row r="582">
      <c r="D582" s="13"/>
    </row>
    <row r="583">
      <c r="D583" s="13"/>
    </row>
    <row r="584">
      <c r="D584" s="13"/>
    </row>
    <row r="585">
      <c r="D585" s="13"/>
    </row>
    <row r="586">
      <c r="D586" s="13"/>
    </row>
    <row r="587">
      <c r="D587" s="13"/>
    </row>
    <row r="588">
      <c r="D588" s="13"/>
    </row>
    <row r="589">
      <c r="D589" s="13"/>
    </row>
    <row r="590">
      <c r="D590" s="13"/>
    </row>
    <row r="591">
      <c r="D591" s="13"/>
    </row>
    <row r="592">
      <c r="D592" s="13"/>
    </row>
    <row r="593">
      <c r="D593" s="13"/>
    </row>
    <row r="594">
      <c r="D594" s="13"/>
    </row>
    <row r="595">
      <c r="D595" s="13"/>
    </row>
    <row r="596">
      <c r="D596" s="13"/>
    </row>
    <row r="597">
      <c r="D597" s="13"/>
    </row>
    <row r="598">
      <c r="D598" s="13"/>
    </row>
    <row r="599">
      <c r="D599" s="13"/>
    </row>
    <row r="600">
      <c r="D600" s="13"/>
    </row>
    <row r="601">
      <c r="D601" s="13"/>
    </row>
    <row r="602">
      <c r="D602" s="13"/>
    </row>
    <row r="603">
      <c r="D603" s="13"/>
    </row>
    <row r="604">
      <c r="D604" s="13"/>
    </row>
    <row r="605">
      <c r="D605" s="13"/>
    </row>
    <row r="606">
      <c r="D606" s="13"/>
    </row>
    <row r="607">
      <c r="D607" s="13"/>
    </row>
    <row r="608">
      <c r="D608" s="13"/>
    </row>
    <row r="609">
      <c r="D609" s="13"/>
    </row>
    <row r="610">
      <c r="D610" s="13"/>
    </row>
    <row r="611">
      <c r="D611" s="13"/>
    </row>
    <row r="612">
      <c r="D612" s="13"/>
    </row>
    <row r="613">
      <c r="D613" s="13"/>
    </row>
    <row r="614">
      <c r="D614" s="13"/>
    </row>
    <row r="615">
      <c r="D615" s="13"/>
    </row>
    <row r="616">
      <c r="D616" s="13"/>
    </row>
    <row r="617">
      <c r="D617" s="13"/>
    </row>
    <row r="618">
      <c r="D618" s="13"/>
    </row>
    <row r="619">
      <c r="D619" s="13"/>
    </row>
    <row r="620">
      <c r="D620" s="13"/>
    </row>
    <row r="621">
      <c r="D621" s="13"/>
    </row>
    <row r="622">
      <c r="D622" s="13"/>
    </row>
    <row r="623">
      <c r="D623" s="13"/>
    </row>
    <row r="624">
      <c r="D624" s="13"/>
    </row>
    <row r="625">
      <c r="D625" s="13"/>
    </row>
    <row r="626">
      <c r="D626" s="13"/>
    </row>
    <row r="627">
      <c r="D627" s="13"/>
    </row>
    <row r="628">
      <c r="D628" s="13"/>
    </row>
    <row r="629">
      <c r="D629" s="13"/>
    </row>
    <row r="630">
      <c r="D630" s="13"/>
    </row>
    <row r="631">
      <c r="D631" s="13"/>
    </row>
    <row r="632">
      <c r="D632" s="13"/>
    </row>
    <row r="633">
      <c r="D633" s="13"/>
    </row>
    <row r="634">
      <c r="D634" s="13"/>
    </row>
    <row r="635">
      <c r="D635" s="13"/>
    </row>
    <row r="636">
      <c r="D636" s="13"/>
    </row>
    <row r="637">
      <c r="D637" s="13"/>
    </row>
    <row r="638">
      <c r="D638" s="13"/>
    </row>
    <row r="639">
      <c r="D639" s="13"/>
    </row>
    <row r="640">
      <c r="D640" s="13"/>
    </row>
    <row r="641">
      <c r="D641" s="13"/>
    </row>
    <row r="642">
      <c r="D642" s="13"/>
    </row>
    <row r="643">
      <c r="D643" s="13"/>
    </row>
    <row r="644">
      <c r="D644" s="13"/>
    </row>
    <row r="645">
      <c r="D645" s="13"/>
    </row>
    <row r="646">
      <c r="D646" s="13"/>
    </row>
    <row r="647">
      <c r="D647" s="13"/>
    </row>
    <row r="648">
      <c r="D648" s="13"/>
    </row>
    <row r="649">
      <c r="D649" s="13"/>
    </row>
    <row r="650">
      <c r="D650" s="13"/>
    </row>
    <row r="651">
      <c r="D651" s="13"/>
    </row>
    <row r="652">
      <c r="D652" s="13"/>
    </row>
    <row r="653">
      <c r="D653" s="13"/>
    </row>
    <row r="654">
      <c r="D654" s="13"/>
    </row>
    <row r="655">
      <c r="D655" s="13"/>
    </row>
    <row r="656">
      <c r="D656" s="13"/>
    </row>
    <row r="657">
      <c r="D657" s="13"/>
    </row>
    <row r="658">
      <c r="D658" s="13"/>
    </row>
    <row r="659">
      <c r="D659" s="13"/>
    </row>
    <row r="660">
      <c r="D660" s="13"/>
    </row>
    <row r="661">
      <c r="D661" s="13"/>
    </row>
    <row r="662">
      <c r="D662" s="13"/>
    </row>
    <row r="663">
      <c r="D663" s="13"/>
    </row>
    <row r="664">
      <c r="D664" s="13"/>
    </row>
    <row r="665">
      <c r="D665" s="13"/>
    </row>
    <row r="666">
      <c r="D666" s="13"/>
    </row>
    <row r="667">
      <c r="D667" s="13"/>
    </row>
    <row r="668">
      <c r="D668" s="13"/>
    </row>
    <row r="669">
      <c r="D669" s="13"/>
    </row>
    <row r="670">
      <c r="D670" s="13"/>
    </row>
    <row r="671">
      <c r="D671" s="13"/>
    </row>
    <row r="672">
      <c r="D672" s="13"/>
    </row>
    <row r="673">
      <c r="D673" s="13"/>
    </row>
    <row r="674">
      <c r="D674" s="13"/>
    </row>
    <row r="675">
      <c r="D675" s="13"/>
    </row>
    <row r="676">
      <c r="D676" s="13"/>
    </row>
    <row r="677">
      <c r="D677" s="13"/>
    </row>
    <row r="678">
      <c r="D678" s="13"/>
    </row>
    <row r="679">
      <c r="D679" s="13"/>
    </row>
    <row r="680">
      <c r="D680" s="13"/>
    </row>
    <row r="681">
      <c r="D681" s="13"/>
    </row>
    <row r="682">
      <c r="D682" s="13"/>
    </row>
    <row r="683">
      <c r="D683" s="13"/>
    </row>
    <row r="684">
      <c r="D684" s="13"/>
    </row>
    <row r="685">
      <c r="D685" s="13"/>
    </row>
    <row r="686">
      <c r="D686" s="13"/>
    </row>
    <row r="687">
      <c r="D687" s="13"/>
    </row>
    <row r="688">
      <c r="D688" s="13"/>
    </row>
    <row r="689">
      <c r="D689" s="13"/>
    </row>
    <row r="690">
      <c r="D690" s="13"/>
    </row>
    <row r="691">
      <c r="D691" s="13"/>
    </row>
    <row r="692">
      <c r="D692" s="13"/>
    </row>
    <row r="693">
      <c r="D693" s="13"/>
    </row>
    <row r="694">
      <c r="D694" s="13"/>
    </row>
    <row r="695">
      <c r="D695" s="13"/>
    </row>
    <row r="696">
      <c r="D696" s="13"/>
    </row>
    <row r="697">
      <c r="D697" s="13"/>
    </row>
    <row r="698">
      <c r="D698" s="13"/>
    </row>
    <row r="699">
      <c r="D699" s="13"/>
    </row>
    <row r="700">
      <c r="D700" s="13"/>
    </row>
    <row r="701">
      <c r="D701" s="13"/>
    </row>
    <row r="702">
      <c r="D702" s="13"/>
    </row>
    <row r="703">
      <c r="D703" s="13"/>
    </row>
    <row r="704">
      <c r="D704" s="13"/>
    </row>
    <row r="705">
      <c r="D705" s="13"/>
    </row>
    <row r="706">
      <c r="D706" s="13"/>
    </row>
    <row r="707">
      <c r="D707" s="13"/>
    </row>
    <row r="708">
      <c r="D708" s="13"/>
    </row>
    <row r="709">
      <c r="D709" s="13"/>
    </row>
    <row r="710">
      <c r="D710" s="13"/>
    </row>
    <row r="711">
      <c r="D711" s="13"/>
    </row>
    <row r="712">
      <c r="D712" s="13"/>
    </row>
    <row r="713">
      <c r="D713" s="13"/>
    </row>
    <row r="714">
      <c r="D714" s="13"/>
    </row>
    <row r="715">
      <c r="D715" s="13"/>
    </row>
    <row r="716">
      <c r="D716" s="13"/>
    </row>
    <row r="717">
      <c r="D717" s="13"/>
    </row>
    <row r="718">
      <c r="D718" s="13"/>
    </row>
    <row r="719">
      <c r="D719" s="13"/>
    </row>
    <row r="720">
      <c r="D720" s="13"/>
    </row>
    <row r="721">
      <c r="D721" s="13"/>
    </row>
    <row r="722">
      <c r="D722" s="13"/>
    </row>
    <row r="723">
      <c r="D723" s="13"/>
    </row>
    <row r="724">
      <c r="D724" s="13"/>
    </row>
    <row r="725">
      <c r="D725" s="13"/>
    </row>
    <row r="726">
      <c r="D726" s="13"/>
    </row>
    <row r="727">
      <c r="D727" s="13"/>
    </row>
    <row r="728">
      <c r="D728" s="13"/>
    </row>
    <row r="729">
      <c r="D729" s="13"/>
    </row>
    <row r="730">
      <c r="D730" s="13"/>
    </row>
    <row r="731">
      <c r="D731" s="13"/>
    </row>
    <row r="732">
      <c r="D732" s="13"/>
    </row>
    <row r="733">
      <c r="D733" s="13"/>
    </row>
    <row r="734">
      <c r="D734" s="13"/>
    </row>
    <row r="735">
      <c r="D735" s="13"/>
    </row>
    <row r="736">
      <c r="D736" s="13"/>
    </row>
    <row r="737">
      <c r="D737" s="13"/>
    </row>
    <row r="738">
      <c r="D738" s="13"/>
    </row>
    <row r="739">
      <c r="D739" s="13"/>
    </row>
    <row r="740">
      <c r="D740" s="13"/>
    </row>
    <row r="741">
      <c r="D741" s="13"/>
    </row>
    <row r="742">
      <c r="D742" s="13"/>
    </row>
    <row r="743">
      <c r="D743" s="13"/>
    </row>
    <row r="744">
      <c r="D744" s="13"/>
    </row>
    <row r="745">
      <c r="D745" s="13"/>
    </row>
    <row r="746">
      <c r="D746" s="13"/>
    </row>
    <row r="747">
      <c r="D747" s="13"/>
    </row>
    <row r="748">
      <c r="D748" s="13"/>
    </row>
    <row r="749">
      <c r="D749" s="13"/>
    </row>
    <row r="750">
      <c r="D750" s="13"/>
    </row>
    <row r="751">
      <c r="D751" s="13"/>
    </row>
    <row r="752">
      <c r="D752" s="13"/>
    </row>
    <row r="753">
      <c r="D753" s="13"/>
    </row>
    <row r="754">
      <c r="D754" s="13"/>
    </row>
    <row r="755">
      <c r="D755" s="13"/>
    </row>
    <row r="756">
      <c r="D756" s="13"/>
    </row>
    <row r="757">
      <c r="D757" s="13"/>
    </row>
    <row r="758">
      <c r="D758" s="13"/>
    </row>
    <row r="759">
      <c r="D759" s="13"/>
    </row>
    <row r="760">
      <c r="D760" s="13"/>
    </row>
    <row r="761">
      <c r="D761" s="13"/>
    </row>
    <row r="762">
      <c r="D762" s="13"/>
    </row>
    <row r="763">
      <c r="D763" s="13"/>
    </row>
    <row r="764">
      <c r="D764" s="13"/>
    </row>
    <row r="765">
      <c r="D765" s="13"/>
    </row>
    <row r="766">
      <c r="D766" s="13"/>
    </row>
    <row r="767">
      <c r="D767" s="13"/>
    </row>
    <row r="768">
      <c r="D768" s="13"/>
    </row>
    <row r="769">
      <c r="D769" s="13"/>
    </row>
    <row r="770">
      <c r="D770" s="13"/>
    </row>
    <row r="771">
      <c r="D771" s="13"/>
    </row>
    <row r="772">
      <c r="D772" s="13"/>
    </row>
    <row r="773">
      <c r="D773" s="13"/>
    </row>
    <row r="774">
      <c r="D774" s="13"/>
    </row>
    <row r="775">
      <c r="D775" s="13"/>
    </row>
    <row r="776">
      <c r="D776" s="13"/>
    </row>
    <row r="777">
      <c r="D777" s="13"/>
    </row>
    <row r="778">
      <c r="D778" s="13"/>
    </row>
    <row r="779">
      <c r="D779" s="13"/>
    </row>
    <row r="780">
      <c r="D780" s="13"/>
    </row>
    <row r="781">
      <c r="D781" s="13"/>
    </row>
    <row r="782">
      <c r="D782" s="13"/>
    </row>
    <row r="783">
      <c r="D783" s="13"/>
    </row>
    <row r="784">
      <c r="D784" s="13"/>
    </row>
    <row r="785">
      <c r="D785" s="13"/>
    </row>
    <row r="786">
      <c r="D786" s="13"/>
    </row>
    <row r="787">
      <c r="D787" s="13"/>
    </row>
    <row r="788">
      <c r="D788" s="13"/>
    </row>
    <row r="789">
      <c r="D789" s="13"/>
    </row>
    <row r="790">
      <c r="D790" s="13"/>
    </row>
    <row r="791">
      <c r="D791" s="13"/>
    </row>
    <row r="792">
      <c r="D792" s="13"/>
    </row>
    <row r="793">
      <c r="D793" s="13"/>
    </row>
    <row r="794">
      <c r="D794" s="13"/>
    </row>
    <row r="795">
      <c r="D795" s="13"/>
    </row>
    <row r="796">
      <c r="D796" s="13"/>
    </row>
    <row r="797">
      <c r="D797" s="13"/>
    </row>
    <row r="798">
      <c r="D798" s="13"/>
    </row>
    <row r="799">
      <c r="D799" s="13"/>
    </row>
    <row r="800">
      <c r="D800" s="13"/>
    </row>
    <row r="801">
      <c r="D801" s="13"/>
    </row>
    <row r="802">
      <c r="D802" s="13"/>
    </row>
    <row r="803">
      <c r="D803" s="13"/>
    </row>
    <row r="804">
      <c r="D804" s="13"/>
    </row>
    <row r="805">
      <c r="D805" s="13"/>
    </row>
    <row r="806">
      <c r="D806" s="13"/>
    </row>
    <row r="807">
      <c r="D807" s="13"/>
    </row>
    <row r="808">
      <c r="D808" s="13"/>
    </row>
    <row r="809">
      <c r="D809" s="13"/>
    </row>
    <row r="810">
      <c r="D810" s="13"/>
    </row>
    <row r="811">
      <c r="D811" s="13"/>
    </row>
    <row r="812">
      <c r="D812" s="13"/>
    </row>
    <row r="813">
      <c r="D813" s="13"/>
    </row>
    <row r="814">
      <c r="D814" s="13"/>
    </row>
    <row r="815">
      <c r="D815" s="13"/>
    </row>
    <row r="816">
      <c r="D816" s="13"/>
    </row>
    <row r="817">
      <c r="D817" s="13"/>
    </row>
    <row r="818">
      <c r="D818" s="13"/>
    </row>
    <row r="819">
      <c r="D819" s="13"/>
    </row>
    <row r="820">
      <c r="D820" s="13"/>
    </row>
    <row r="821">
      <c r="D821" s="13"/>
    </row>
    <row r="822">
      <c r="D822" s="13"/>
    </row>
    <row r="823">
      <c r="D823" s="13"/>
    </row>
    <row r="824">
      <c r="D824" s="13"/>
    </row>
    <row r="825">
      <c r="D825" s="13"/>
    </row>
    <row r="826">
      <c r="D826" s="13"/>
    </row>
    <row r="827">
      <c r="D827" s="13"/>
    </row>
    <row r="828">
      <c r="D828" s="13"/>
    </row>
    <row r="829">
      <c r="D829" s="13"/>
    </row>
    <row r="830">
      <c r="D830" s="13"/>
    </row>
    <row r="831">
      <c r="D831" s="13"/>
    </row>
    <row r="832">
      <c r="D832" s="13"/>
    </row>
    <row r="833">
      <c r="D833" s="13"/>
    </row>
    <row r="834">
      <c r="D834" s="13"/>
    </row>
    <row r="835">
      <c r="D835" s="13"/>
    </row>
    <row r="836">
      <c r="D836" s="13"/>
    </row>
    <row r="837">
      <c r="D837" s="13"/>
    </row>
    <row r="838">
      <c r="D838" s="13"/>
    </row>
    <row r="839">
      <c r="D839" s="13"/>
    </row>
    <row r="840">
      <c r="D840" s="13"/>
    </row>
    <row r="841">
      <c r="D841" s="13"/>
    </row>
    <row r="842">
      <c r="D842" s="13"/>
    </row>
    <row r="843">
      <c r="D843" s="13"/>
    </row>
    <row r="844">
      <c r="D844" s="13"/>
    </row>
    <row r="845">
      <c r="D845" s="13"/>
    </row>
    <row r="846">
      <c r="D846" s="13"/>
    </row>
    <row r="847">
      <c r="D847" s="13"/>
    </row>
    <row r="848">
      <c r="D848" s="13"/>
    </row>
    <row r="849">
      <c r="D849" s="13"/>
    </row>
    <row r="850">
      <c r="D850" s="13"/>
    </row>
    <row r="851">
      <c r="D851" s="13"/>
    </row>
    <row r="852">
      <c r="D852" s="13"/>
    </row>
    <row r="853">
      <c r="D853" s="13"/>
    </row>
    <row r="854">
      <c r="D854" s="13"/>
    </row>
    <row r="855">
      <c r="D855" s="13"/>
    </row>
    <row r="856">
      <c r="D856" s="13"/>
    </row>
    <row r="857">
      <c r="D857" s="13"/>
    </row>
    <row r="858">
      <c r="D858" s="13"/>
    </row>
    <row r="859">
      <c r="D859" s="13"/>
    </row>
    <row r="860">
      <c r="D860" s="13"/>
    </row>
    <row r="861">
      <c r="D861" s="13"/>
    </row>
    <row r="862">
      <c r="D862" s="13"/>
    </row>
    <row r="863">
      <c r="D863" s="13"/>
    </row>
    <row r="864">
      <c r="D864" s="13"/>
    </row>
    <row r="865">
      <c r="D865" s="13"/>
    </row>
    <row r="866">
      <c r="D866" s="13"/>
    </row>
    <row r="867">
      <c r="D867" s="13"/>
    </row>
    <row r="868">
      <c r="D868" s="13"/>
    </row>
    <row r="869">
      <c r="D869" s="13"/>
    </row>
    <row r="870">
      <c r="D870" s="13"/>
    </row>
    <row r="871">
      <c r="D871" s="13"/>
    </row>
    <row r="872">
      <c r="D872" s="13"/>
    </row>
    <row r="873">
      <c r="D873" s="13"/>
    </row>
    <row r="874">
      <c r="D874" s="13"/>
    </row>
    <row r="875">
      <c r="D875" s="13"/>
    </row>
    <row r="876">
      <c r="D876" s="13"/>
    </row>
    <row r="877">
      <c r="D877" s="13"/>
    </row>
    <row r="878">
      <c r="D878" s="13"/>
    </row>
    <row r="879">
      <c r="D879" s="13"/>
    </row>
    <row r="880">
      <c r="D880" s="13"/>
    </row>
    <row r="881">
      <c r="D881" s="13"/>
    </row>
    <row r="882">
      <c r="D882" s="13"/>
    </row>
    <row r="883">
      <c r="D883" s="13"/>
    </row>
    <row r="884">
      <c r="D884" s="13"/>
    </row>
    <row r="885">
      <c r="D885" s="13"/>
    </row>
    <row r="886">
      <c r="D886" s="13"/>
    </row>
    <row r="887">
      <c r="D887" s="13"/>
    </row>
    <row r="888">
      <c r="D888" s="13"/>
    </row>
    <row r="889">
      <c r="D889" s="13"/>
    </row>
    <row r="890">
      <c r="D890" s="13"/>
    </row>
    <row r="891">
      <c r="D891" s="13"/>
    </row>
    <row r="892">
      <c r="D892" s="13"/>
    </row>
    <row r="893">
      <c r="D893" s="13"/>
    </row>
    <row r="894">
      <c r="D894" s="13"/>
    </row>
    <row r="895">
      <c r="D895" s="13"/>
    </row>
    <row r="896">
      <c r="D896" s="13"/>
    </row>
    <row r="897">
      <c r="D897" s="13"/>
    </row>
    <row r="898">
      <c r="D898" s="13"/>
    </row>
    <row r="899">
      <c r="D899" s="13"/>
    </row>
    <row r="900">
      <c r="D900" s="13"/>
    </row>
    <row r="901">
      <c r="D901" s="13"/>
    </row>
    <row r="902">
      <c r="D902" s="13"/>
    </row>
    <row r="903">
      <c r="D903" s="13"/>
    </row>
    <row r="904">
      <c r="D904" s="13"/>
    </row>
    <row r="905">
      <c r="D905" s="13"/>
    </row>
    <row r="906">
      <c r="D906" s="13"/>
    </row>
    <row r="907">
      <c r="D907" s="13"/>
    </row>
    <row r="908">
      <c r="D908" s="13"/>
    </row>
    <row r="909">
      <c r="D909" s="13"/>
    </row>
    <row r="910">
      <c r="D910" s="13"/>
    </row>
    <row r="911">
      <c r="D911" s="13"/>
    </row>
    <row r="912">
      <c r="D912" s="13"/>
    </row>
    <row r="913">
      <c r="D913" s="13"/>
    </row>
    <row r="914">
      <c r="D914" s="13"/>
    </row>
    <row r="915">
      <c r="D915" s="13"/>
    </row>
    <row r="916">
      <c r="D916" s="13"/>
    </row>
    <row r="917">
      <c r="D917" s="13"/>
    </row>
    <row r="918">
      <c r="D918" s="13"/>
    </row>
    <row r="919">
      <c r="D919" s="13"/>
    </row>
    <row r="920">
      <c r="D920" s="13"/>
    </row>
    <row r="921">
      <c r="D921" s="13"/>
    </row>
    <row r="922">
      <c r="D922" s="13"/>
    </row>
    <row r="923">
      <c r="D923" s="13"/>
    </row>
    <row r="924">
      <c r="D924" s="13"/>
    </row>
    <row r="925">
      <c r="D925" s="13"/>
    </row>
    <row r="926">
      <c r="D926" s="13"/>
    </row>
    <row r="927">
      <c r="D927" s="13"/>
    </row>
    <row r="928">
      <c r="D928" s="13"/>
    </row>
    <row r="929">
      <c r="D929" s="13"/>
    </row>
    <row r="930">
      <c r="D930" s="13"/>
    </row>
    <row r="931">
      <c r="D931" s="13"/>
    </row>
    <row r="932">
      <c r="D932" s="13"/>
    </row>
    <row r="933">
      <c r="D933" s="13"/>
    </row>
    <row r="934">
      <c r="D934" s="13"/>
    </row>
    <row r="935">
      <c r="D935" s="13"/>
    </row>
    <row r="936">
      <c r="D936" s="13"/>
    </row>
    <row r="937">
      <c r="D937" s="13"/>
    </row>
    <row r="938">
      <c r="D938" s="13"/>
    </row>
    <row r="939">
      <c r="D939" s="13"/>
    </row>
    <row r="940">
      <c r="D940" s="13"/>
    </row>
    <row r="941">
      <c r="D941" s="13"/>
    </row>
    <row r="942">
      <c r="D942" s="13"/>
    </row>
    <row r="943">
      <c r="D943" s="13"/>
    </row>
    <row r="944">
      <c r="D944" s="13"/>
    </row>
    <row r="945">
      <c r="D945" s="13"/>
    </row>
    <row r="946">
      <c r="D946" s="13"/>
    </row>
    <row r="947">
      <c r="D947" s="13"/>
    </row>
    <row r="948">
      <c r="D948" s="13"/>
    </row>
    <row r="949">
      <c r="D949" s="13"/>
    </row>
    <row r="950">
      <c r="D950" s="13"/>
    </row>
    <row r="951">
      <c r="D951" s="13"/>
    </row>
    <row r="952">
      <c r="D952" s="13"/>
    </row>
    <row r="953">
      <c r="D953" s="13"/>
    </row>
    <row r="954">
      <c r="D954" s="13"/>
    </row>
    <row r="955">
      <c r="D955" s="13"/>
    </row>
    <row r="956">
      <c r="D956" s="13"/>
    </row>
    <row r="957">
      <c r="D957" s="13"/>
    </row>
    <row r="958">
      <c r="D958" s="13"/>
    </row>
    <row r="959">
      <c r="D959" s="13"/>
    </row>
    <row r="960">
      <c r="D960" s="13"/>
    </row>
    <row r="961">
      <c r="D961" s="13"/>
    </row>
    <row r="962">
      <c r="D962" s="13"/>
    </row>
    <row r="963">
      <c r="D963" s="13"/>
    </row>
    <row r="964">
      <c r="D964" s="13"/>
    </row>
    <row r="965">
      <c r="D965" s="13"/>
    </row>
    <row r="966">
      <c r="D966" s="13"/>
    </row>
    <row r="967">
      <c r="D967" s="13"/>
    </row>
    <row r="968">
      <c r="D968" s="13"/>
    </row>
    <row r="969">
      <c r="D969" s="13"/>
    </row>
    <row r="970">
      <c r="D970" s="13"/>
    </row>
    <row r="971">
      <c r="D971" s="13"/>
    </row>
    <row r="972">
      <c r="D972" s="13"/>
    </row>
    <row r="973">
      <c r="D973" s="13"/>
    </row>
    <row r="974">
      <c r="D974" s="13"/>
    </row>
    <row r="975">
      <c r="D975" s="13"/>
    </row>
    <row r="976">
      <c r="D976" s="13"/>
    </row>
    <row r="977">
      <c r="D977" s="13"/>
    </row>
    <row r="978">
      <c r="D978" s="13"/>
    </row>
    <row r="979">
      <c r="D979" s="13"/>
    </row>
    <row r="980">
      <c r="D980" s="13"/>
    </row>
    <row r="981">
      <c r="D981" s="13"/>
    </row>
    <row r="982">
      <c r="D982" s="13"/>
    </row>
    <row r="983">
      <c r="D983" s="13"/>
    </row>
    <row r="984">
      <c r="D984" s="13"/>
    </row>
    <row r="985">
      <c r="D985" s="13"/>
    </row>
    <row r="986">
      <c r="D986" s="13"/>
    </row>
    <row r="987">
      <c r="D987" s="13"/>
    </row>
    <row r="988">
      <c r="D988" s="13"/>
    </row>
    <row r="989">
      <c r="D989" s="13"/>
    </row>
    <row r="990">
      <c r="D990" s="13"/>
    </row>
    <row r="991">
      <c r="D991" s="13"/>
    </row>
    <row r="992">
      <c r="D992" s="13"/>
    </row>
    <row r="993">
      <c r="D993" s="13"/>
    </row>
    <row r="994">
      <c r="D994" s="13"/>
    </row>
    <row r="995">
      <c r="D995" s="13"/>
    </row>
    <row r="996">
      <c r="D996" s="13"/>
    </row>
    <row r="997">
      <c r="D997" s="13"/>
    </row>
    <row r="998">
      <c r="D998" s="13"/>
    </row>
    <row r="999">
      <c r="D999" s="13"/>
    </row>
    <row r="1000">
      <c r="D1000" s="13"/>
    </row>
    <row r="1001">
      <c r="D1001" s="13"/>
    </row>
    <row r="1002">
      <c r="D1002" s="13"/>
    </row>
    <row r="1003">
      <c r="D1003" s="13"/>
    </row>
    <row r="1004">
      <c r="D1004" s="13"/>
    </row>
    <row r="1005">
      <c r="D1005" s="13"/>
    </row>
    <row r="1006">
      <c r="D1006" s="13"/>
    </row>
    <row r="1007">
      <c r="D1007" s="13"/>
    </row>
    <row r="1008">
      <c r="D1008" s="13"/>
    </row>
    <row r="1009">
      <c r="D1009" s="13"/>
    </row>
    <row r="1010">
      <c r="D1010" s="13"/>
    </row>
    <row r="1011">
      <c r="D1011" s="13"/>
    </row>
    <row r="1012">
      <c r="D1012" s="13"/>
    </row>
    <row r="1013">
      <c r="D1013" s="13"/>
    </row>
    <row r="1014">
      <c r="D1014" s="13"/>
    </row>
    <row r="1015">
      <c r="D1015" s="13"/>
    </row>
    <row r="1016">
      <c r="D1016" s="13"/>
    </row>
    <row r="1017">
      <c r="D1017" s="13"/>
    </row>
    <row r="1018">
      <c r="D1018" s="13"/>
    </row>
    <row r="1019">
      <c r="D1019" s="13"/>
    </row>
  </sheetData>
  <conditionalFormatting sqref="S1:S1019 T1:U1">
    <cfRule type="colorScale" priority="1">
      <colorScale>
        <cfvo type="min"/>
        <cfvo type="percentile" val="50"/>
        <cfvo type="max"/>
        <color rgb="FFE67C73"/>
        <color rgb="FFFFD666"/>
        <color rgb="FF57BB8A"/>
      </colorScale>
    </cfRule>
  </conditionalFormatting>
  <conditionalFormatting sqref="Q2:Q39">
    <cfRule type="colorScale" priority="2">
      <colorScale>
        <cfvo type="min"/>
        <cfvo type="percentile" val="50"/>
        <cfvo type="max"/>
        <color rgb="FFE67C73"/>
        <color rgb="FFFFD666"/>
        <color rgb="FF57BB8A"/>
      </colorScale>
    </cfRule>
  </conditionalFormatting>
  <conditionalFormatting sqref="K2:K1016 M2:M1016 O2:O1019 Q2:Q1016 S2">
    <cfRule type="colorScale" priority="3">
      <colorScale>
        <cfvo type="min"/>
        <cfvo type="percentile" val="50"/>
        <cfvo type="max"/>
        <color rgb="FFE67C73"/>
        <color rgb="FFFFD666"/>
        <color rgb="FF57BB8A"/>
      </colorScale>
    </cfRule>
  </conditionalFormatting>
  <conditionalFormatting sqref="M1:M1019">
    <cfRule type="colorScale" priority="4">
      <colorScale>
        <cfvo type="min"/>
        <cfvo type="max"/>
        <color rgb="FFFFFFFF"/>
        <color rgb="FF57BB8A"/>
      </colorScale>
    </cfRule>
  </conditionalFormatting>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4" width="10.25"/>
    <col customWidth="1" min="5" max="5" width="10.63"/>
    <col customWidth="1" min="6" max="6" width="12.25"/>
    <col customWidth="1" min="7" max="7" width="4.75"/>
    <col customWidth="1" min="8" max="8" width="5.5"/>
    <col customWidth="1" min="9" max="9" width="6.88"/>
    <col customWidth="1" min="10" max="10" width="7.5"/>
    <col customWidth="1" min="11" max="11" width="4.63"/>
  </cols>
  <sheetData>
    <row r="1">
      <c r="A1" s="7" t="s">
        <v>74</v>
      </c>
      <c r="B1" s="7" t="s">
        <v>85</v>
      </c>
      <c r="C1" s="7" t="s">
        <v>83</v>
      </c>
      <c r="D1" s="7" t="s">
        <v>87</v>
      </c>
      <c r="E1" s="18" t="s">
        <v>595</v>
      </c>
      <c r="F1" s="18" t="s">
        <v>596</v>
      </c>
      <c r="G1" s="18" t="s">
        <v>569</v>
      </c>
      <c r="H1" s="18" t="s">
        <v>31</v>
      </c>
      <c r="I1" s="18" t="s">
        <v>570</v>
      </c>
      <c r="J1" s="18" t="s">
        <v>571</v>
      </c>
      <c r="K1" s="7" t="s">
        <v>572</v>
      </c>
      <c r="L1" s="7" t="s">
        <v>589</v>
      </c>
      <c r="M1" s="7" t="s">
        <v>590</v>
      </c>
      <c r="N1" s="7" t="s">
        <v>574</v>
      </c>
      <c r="O1" s="7" t="s">
        <v>591</v>
      </c>
      <c r="P1" s="7" t="s">
        <v>592</v>
      </c>
      <c r="Q1" s="7" t="s">
        <v>576</v>
      </c>
      <c r="R1" s="7" t="s">
        <v>593</v>
      </c>
      <c r="S1" s="7" t="s">
        <v>594</v>
      </c>
      <c r="T1" s="7" t="s">
        <v>578</v>
      </c>
    </row>
    <row r="2">
      <c r="A2" s="7">
        <v>1.0</v>
      </c>
      <c r="B2" s="18">
        <v>0.0</v>
      </c>
      <c r="C2" s="18">
        <v>0.0</v>
      </c>
      <c r="D2" s="18">
        <v>0.0</v>
      </c>
      <c r="E2" s="12">
        <f t="shared" ref="E2:E31" si="4">2*A2</f>
        <v>2</v>
      </c>
      <c r="F2" s="300">
        <v>0.3388888888888889</v>
      </c>
      <c r="G2" s="18">
        <v>0.0</v>
      </c>
      <c r="H2" s="18">
        <v>0.0</v>
      </c>
      <c r="I2" s="18">
        <v>0.0</v>
      </c>
      <c r="J2" s="18">
        <v>0.0</v>
      </c>
      <c r="L2" s="12">
        <f t="shared" ref="L2:M2" si="1">sum(B2:B$31)</f>
        <v>63729447</v>
      </c>
      <c r="M2" s="12">
        <f t="shared" si="1"/>
        <v>63729447</v>
      </c>
      <c r="N2" s="12">
        <f t="shared" ref="N2:N31" si="6">sum($D2:$D$31)</f>
        <v>30948750</v>
      </c>
      <c r="O2" s="12">
        <f t="shared" ref="O2:P2" si="2">sum($B2:$B$28)</f>
        <v>63729447</v>
      </c>
      <c r="P2" s="12">
        <f t="shared" si="2"/>
        <v>63729447</v>
      </c>
      <c r="Q2" s="12">
        <f t="shared" ref="Q2:Q28" si="8">sum($D2:$D$28)</f>
        <v>30948750</v>
      </c>
      <c r="R2" s="12">
        <f t="shared" ref="R2:S2" si="3">sum($B2:$B$25)</f>
        <v>63729447</v>
      </c>
      <c r="S2" s="12">
        <f t="shared" si="3"/>
        <v>63729447</v>
      </c>
      <c r="T2" s="12">
        <f t="shared" ref="T2:T25" si="10">sum($D2:$D$25)</f>
        <v>30948750</v>
      </c>
    </row>
    <row r="3">
      <c r="A3" s="14">
        <f t="shared" ref="A3:A31" si="11">A2+1</f>
        <v>2</v>
      </c>
      <c r="B3" s="18">
        <v>146.0</v>
      </c>
      <c r="C3" s="18">
        <v>146.0</v>
      </c>
      <c r="D3" s="18">
        <v>0.0</v>
      </c>
      <c r="E3" s="12">
        <f t="shared" si="4"/>
        <v>4</v>
      </c>
      <c r="F3" s="300">
        <f t="shared" ref="F3:F31" si="12">F2+TIME(0,8,0)</f>
        <v>0.3444444444</v>
      </c>
      <c r="G3" s="18">
        <v>0.0</v>
      </c>
      <c r="H3" s="18">
        <v>0.0</v>
      </c>
      <c r="I3" s="18">
        <v>0.0</v>
      </c>
      <c r="J3" s="18">
        <v>12.0</v>
      </c>
      <c r="L3" s="12">
        <f t="shared" ref="L3:M3" si="5">sum(B3:B$31)</f>
        <v>63729447</v>
      </c>
      <c r="M3" s="12">
        <f t="shared" si="5"/>
        <v>63729447</v>
      </c>
      <c r="N3" s="12">
        <f t="shared" si="6"/>
        <v>30948750</v>
      </c>
      <c r="O3" s="12">
        <f t="shared" ref="O3:P3" si="7">sum($B3:$B$28)</f>
        <v>63729447</v>
      </c>
      <c r="P3" s="12">
        <f t="shared" si="7"/>
        <v>63729447</v>
      </c>
      <c r="Q3" s="12">
        <f t="shared" si="8"/>
        <v>30948750</v>
      </c>
      <c r="R3" s="12">
        <f t="shared" ref="R3:S3" si="9">sum($B3:$B$25)</f>
        <v>63729447</v>
      </c>
      <c r="S3" s="12">
        <f t="shared" si="9"/>
        <v>63729447</v>
      </c>
      <c r="T3" s="12">
        <f t="shared" si="10"/>
        <v>30948750</v>
      </c>
    </row>
    <row r="4">
      <c r="A4" s="14">
        <f t="shared" si="11"/>
        <v>3</v>
      </c>
      <c r="B4" s="18">
        <v>663.0</v>
      </c>
      <c r="C4" s="18">
        <v>663.0</v>
      </c>
      <c r="D4" s="18">
        <v>0.0</v>
      </c>
      <c r="E4" s="12">
        <f t="shared" si="4"/>
        <v>6</v>
      </c>
      <c r="F4" s="300">
        <f t="shared" si="12"/>
        <v>0.35</v>
      </c>
      <c r="G4" s="18">
        <v>0.0</v>
      </c>
      <c r="H4" s="18">
        <v>0.0</v>
      </c>
      <c r="I4" s="18">
        <v>0.0</v>
      </c>
      <c r="J4" s="18">
        <v>47.0</v>
      </c>
      <c r="L4" s="12">
        <f t="shared" ref="L4:M4" si="13">sum(B4:B$31)</f>
        <v>63729301</v>
      </c>
      <c r="M4" s="12">
        <f t="shared" si="13"/>
        <v>63729301</v>
      </c>
      <c r="N4" s="12">
        <f t="shared" si="6"/>
        <v>30948750</v>
      </c>
      <c r="O4" s="12">
        <f t="shared" ref="O4:P4" si="14">sum($B4:$B$28)</f>
        <v>63729301</v>
      </c>
      <c r="P4" s="12">
        <f t="shared" si="14"/>
        <v>63729301</v>
      </c>
      <c r="Q4" s="12">
        <f t="shared" si="8"/>
        <v>30948750</v>
      </c>
      <c r="R4" s="12">
        <f t="shared" ref="R4:S4" si="15">sum($B4:$B$25)</f>
        <v>63729301</v>
      </c>
      <c r="S4" s="12">
        <f t="shared" si="15"/>
        <v>63729301</v>
      </c>
      <c r="T4" s="12">
        <f t="shared" si="10"/>
        <v>30948750</v>
      </c>
    </row>
    <row r="5">
      <c r="A5" s="14">
        <f t="shared" si="11"/>
        <v>4</v>
      </c>
      <c r="B5" s="18">
        <v>1658.0</v>
      </c>
      <c r="C5" s="18">
        <v>1658.0</v>
      </c>
      <c r="D5" s="18">
        <v>0.0</v>
      </c>
      <c r="E5" s="12">
        <f t="shared" si="4"/>
        <v>8</v>
      </c>
      <c r="F5" s="300">
        <f t="shared" si="12"/>
        <v>0.3555555556</v>
      </c>
      <c r="G5" s="18">
        <v>0.0</v>
      </c>
      <c r="H5" s="18">
        <v>0.0</v>
      </c>
      <c r="I5" s="18">
        <v>1.0</v>
      </c>
      <c r="J5" s="18">
        <v>57.0</v>
      </c>
      <c r="L5" s="12">
        <f t="shared" ref="L5:M5" si="16">sum(B5:B$31)</f>
        <v>63728638</v>
      </c>
      <c r="M5" s="12">
        <f t="shared" si="16"/>
        <v>63728638</v>
      </c>
      <c r="N5" s="12">
        <f t="shared" si="6"/>
        <v>30948750</v>
      </c>
      <c r="O5" s="12">
        <f t="shared" ref="O5:P5" si="17">sum($B5:$B$28)</f>
        <v>63728638</v>
      </c>
      <c r="P5" s="12">
        <f t="shared" si="17"/>
        <v>63728638</v>
      </c>
      <c r="Q5" s="12">
        <f t="shared" si="8"/>
        <v>30948750</v>
      </c>
      <c r="R5" s="12">
        <f t="shared" ref="R5:S5" si="18">sum($B5:$B$25)</f>
        <v>63728638</v>
      </c>
      <c r="S5" s="12">
        <f t="shared" si="18"/>
        <v>63728638</v>
      </c>
      <c r="T5" s="12">
        <f t="shared" si="10"/>
        <v>30948750</v>
      </c>
    </row>
    <row r="6">
      <c r="A6" s="14">
        <f t="shared" si="11"/>
        <v>5</v>
      </c>
      <c r="B6" s="18">
        <v>6630.0</v>
      </c>
      <c r="C6" s="18">
        <v>6630.0</v>
      </c>
      <c r="D6" s="18">
        <v>0.0</v>
      </c>
      <c r="E6" s="12">
        <f t="shared" si="4"/>
        <v>10</v>
      </c>
      <c r="F6" s="300">
        <f t="shared" si="12"/>
        <v>0.3611111111</v>
      </c>
      <c r="G6" s="18">
        <v>0.0</v>
      </c>
      <c r="H6" s="18">
        <v>0.0</v>
      </c>
      <c r="I6" s="18">
        <v>5.0</v>
      </c>
      <c r="J6" s="18">
        <v>51.0</v>
      </c>
      <c r="L6" s="12">
        <f t="shared" ref="L6:M6" si="19">sum(B6:B$31)</f>
        <v>63726980</v>
      </c>
      <c r="M6" s="12">
        <f t="shared" si="19"/>
        <v>63726980</v>
      </c>
      <c r="N6" s="12">
        <f t="shared" si="6"/>
        <v>30948750</v>
      </c>
      <c r="O6" s="12">
        <f t="shared" ref="O6:P6" si="20">sum($B6:$B$28)</f>
        <v>63726980</v>
      </c>
      <c r="P6" s="12">
        <f t="shared" si="20"/>
        <v>63726980</v>
      </c>
      <c r="Q6" s="12">
        <f t="shared" si="8"/>
        <v>30948750</v>
      </c>
      <c r="R6" s="12">
        <f t="shared" ref="R6:S6" si="21">sum($B6:$B$25)</f>
        <v>63726980</v>
      </c>
      <c r="S6" s="12">
        <f t="shared" si="21"/>
        <v>63726980</v>
      </c>
      <c r="T6" s="12">
        <f t="shared" si="10"/>
        <v>30948750</v>
      </c>
    </row>
    <row r="7">
      <c r="A7" s="14">
        <f t="shared" si="11"/>
        <v>6</v>
      </c>
      <c r="B7" s="18">
        <v>19500.0</v>
      </c>
      <c r="C7" s="18">
        <v>19500.0</v>
      </c>
      <c r="D7" s="18">
        <v>0.0</v>
      </c>
      <c r="E7" s="12">
        <f t="shared" si="4"/>
        <v>12</v>
      </c>
      <c r="F7" s="300">
        <f t="shared" si="12"/>
        <v>0.3666666667</v>
      </c>
      <c r="G7" s="18">
        <v>0.0</v>
      </c>
      <c r="H7" s="18">
        <v>0.0</v>
      </c>
      <c r="I7" s="18">
        <v>11.0</v>
      </c>
      <c r="J7" s="18">
        <v>42.0</v>
      </c>
      <c r="L7" s="12">
        <f t="shared" ref="L7:M7" si="22">sum(B7:B$31)</f>
        <v>63720350</v>
      </c>
      <c r="M7" s="12">
        <f t="shared" si="22"/>
        <v>63720350</v>
      </c>
      <c r="N7" s="12">
        <f t="shared" si="6"/>
        <v>30948750</v>
      </c>
      <c r="O7" s="12">
        <f t="shared" ref="O7:P7" si="23">sum($B7:$B$28)</f>
        <v>63720350</v>
      </c>
      <c r="P7" s="12">
        <f t="shared" si="23"/>
        <v>63720350</v>
      </c>
      <c r="Q7" s="12">
        <f t="shared" si="8"/>
        <v>30948750</v>
      </c>
      <c r="R7" s="12">
        <f t="shared" ref="R7:S7" si="24">sum($B7:$B$25)</f>
        <v>63720350</v>
      </c>
      <c r="S7" s="12">
        <f t="shared" si="24"/>
        <v>63720350</v>
      </c>
      <c r="T7" s="12">
        <f t="shared" si="10"/>
        <v>30948750</v>
      </c>
    </row>
    <row r="8">
      <c r="A8" s="14">
        <f t="shared" si="11"/>
        <v>7</v>
      </c>
      <c r="B8" s="18">
        <v>39975.0</v>
      </c>
      <c r="C8" s="18">
        <v>39975.0</v>
      </c>
      <c r="D8" s="18">
        <v>0.0</v>
      </c>
      <c r="E8" s="12">
        <f t="shared" si="4"/>
        <v>14</v>
      </c>
      <c r="F8" s="300">
        <f t="shared" si="12"/>
        <v>0.3722222222</v>
      </c>
      <c r="G8" s="18">
        <v>0.0</v>
      </c>
      <c r="H8" s="18">
        <v>0.0</v>
      </c>
      <c r="I8" s="18">
        <v>23.0</v>
      </c>
      <c r="J8" s="18">
        <v>24.0</v>
      </c>
      <c r="L8" s="12">
        <f t="shared" ref="L8:M8" si="25">sum(B8:B$31)</f>
        <v>63700850</v>
      </c>
      <c r="M8" s="12">
        <f t="shared" si="25"/>
        <v>63700850</v>
      </c>
      <c r="N8" s="12">
        <f t="shared" si="6"/>
        <v>30948750</v>
      </c>
      <c r="O8" s="12">
        <f t="shared" ref="O8:P8" si="26">sum($B8:$B$28)</f>
        <v>63700850</v>
      </c>
      <c r="P8" s="12">
        <f t="shared" si="26"/>
        <v>63700850</v>
      </c>
      <c r="Q8" s="12">
        <f t="shared" si="8"/>
        <v>30948750</v>
      </c>
      <c r="R8" s="12">
        <f t="shared" ref="R8:S8" si="27">sum($B8:$B$25)</f>
        <v>63700850</v>
      </c>
      <c r="S8" s="12">
        <f t="shared" si="27"/>
        <v>63700850</v>
      </c>
      <c r="T8" s="12">
        <f t="shared" si="10"/>
        <v>30948750</v>
      </c>
    </row>
    <row r="9">
      <c r="A9" s="14">
        <f t="shared" si="11"/>
        <v>8</v>
      </c>
      <c r="B9" s="18">
        <v>63375.0</v>
      </c>
      <c r="C9" s="18">
        <v>63375.0</v>
      </c>
      <c r="D9" s="18">
        <v>0.0</v>
      </c>
      <c r="E9" s="12">
        <f t="shared" si="4"/>
        <v>16</v>
      </c>
      <c r="F9" s="300">
        <f t="shared" si="12"/>
        <v>0.3777777778</v>
      </c>
      <c r="G9" s="18">
        <v>0.0</v>
      </c>
      <c r="H9" s="18">
        <v>0.0</v>
      </c>
      <c r="I9" s="18">
        <v>46.0</v>
      </c>
      <c r="J9" s="18">
        <v>48.0</v>
      </c>
      <c r="L9" s="12">
        <f t="shared" ref="L9:M9" si="28">sum(B9:B$31)</f>
        <v>63660875</v>
      </c>
      <c r="M9" s="12">
        <f t="shared" si="28"/>
        <v>63660875</v>
      </c>
      <c r="N9" s="12">
        <f t="shared" si="6"/>
        <v>30948750</v>
      </c>
      <c r="O9" s="12">
        <f t="shared" ref="O9:P9" si="29">sum($B9:$B$28)</f>
        <v>63660875</v>
      </c>
      <c r="P9" s="12">
        <f t="shared" si="29"/>
        <v>63660875</v>
      </c>
      <c r="Q9" s="12">
        <f t="shared" si="8"/>
        <v>30948750</v>
      </c>
      <c r="R9" s="12">
        <f t="shared" ref="R9:S9" si="30">sum($B9:$B$25)</f>
        <v>63660875</v>
      </c>
      <c r="S9" s="12">
        <f t="shared" si="30"/>
        <v>63660875</v>
      </c>
      <c r="T9" s="12">
        <f t="shared" si="10"/>
        <v>30948750</v>
      </c>
    </row>
    <row r="10">
      <c r="A10" s="14">
        <f t="shared" si="11"/>
        <v>9</v>
      </c>
      <c r="B10" s="18">
        <v>97500.0</v>
      </c>
      <c r="C10" s="18">
        <v>97500.0</v>
      </c>
      <c r="D10" s="18">
        <v>48750.0</v>
      </c>
      <c r="E10" s="12">
        <f t="shared" si="4"/>
        <v>18</v>
      </c>
      <c r="F10" s="300">
        <f t="shared" si="12"/>
        <v>0.3833333333</v>
      </c>
      <c r="G10" s="18">
        <v>0.0</v>
      </c>
      <c r="H10" s="18">
        <v>1.0</v>
      </c>
      <c r="I10" s="18">
        <v>5.0</v>
      </c>
      <c r="J10" s="18">
        <v>32.0</v>
      </c>
      <c r="L10" s="12">
        <f t="shared" ref="L10:M10" si="31">sum(B10:B$31)</f>
        <v>63597500</v>
      </c>
      <c r="M10" s="12">
        <f t="shared" si="31"/>
        <v>63597500</v>
      </c>
      <c r="N10" s="12">
        <f t="shared" si="6"/>
        <v>30948750</v>
      </c>
      <c r="O10" s="12">
        <f t="shared" ref="O10:P10" si="32">sum($B10:$B$28)</f>
        <v>63597500</v>
      </c>
      <c r="P10" s="12">
        <f t="shared" si="32"/>
        <v>63597500</v>
      </c>
      <c r="Q10" s="12">
        <f t="shared" si="8"/>
        <v>30948750</v>
      </c>
      <c r="R10" s="12">
        <f t="shared" ref="R10:S10" si="33">sum($B10:$B$25)</f>
        <v>63597500</v>
      </c>
      <c r="S10" s="12">
        <f t="shared" si="33"/>
        <v>63597500</v>
      </c>
      <c r="T10" s="12">
        <f t="shared" si="10"/>
        <v>30948750</v>
      </c>
    </row>
    <row r="11">
      <c r="A11" s="14">
        <f t="shared" si="11"/>
        <v>10</v>
      </c>
      <c r="B11" s="12"/>
      <c r="C11" s="12"/>
      <c r="D11" s="12"/>
      <c r="E11" s="12">
        <f t="shared" si="4"/>
        <v>20</v>
      </c>
      <c r="F11" s="300">
        <f t="shared" si="12"/>
        <v>0.3888888889</v>
      </c>
      <c r="G11" s="12"/>
      <c r="H11" s="12"/>
      <c r="I11" s="12"/>
      <c r="J11" s="12"/>
      <c r="L11" s="12">
        <f t="shared" ref="L11:M11" si="34">sum(B11:B$31)</f>
        <v>63500000</v>
      </c>
      <c r="M11" s="12">
        <f t="shared" si="34"/>
        <v>63500000</v>
      </c>
      <c r="N11" s="12">
        <f t="shared" si="6"/>
        <v>30900000</v>
      </c>
      <c r="O11" s="12">
        <f t="shared" ref="O11:P11" si="35">sum($B11:$B$28)</f>
        <v>63500000</v>
      </c>
      <c r="P11" s="12">
        <f t="shared" si="35"/>
        <v>63500000</v>
      </c>
      <c r="Q11" s="12">
        <f t="shared" si="8"/>
        <v>30900000</v>
      </c>
      <c r="R11" s="12">
        <f t="shared" ref="R11:S11" si="36">sum($B11:$B$25)</f>
        <v>63500000</v>
      </c>
      <c r="S11" s="12">
        <f t="shared" si="36"/>
        <v>63500000</v>
      </c>
      <c r="T11" s="12">
        <f t="shared" si="10"/>
        <v>30900000</v>
      </c>
    </row>
    <row r="12">
      <c r="A12" s="14">
        <f t="shared" si="11"/>
        <v>11</v>
      </c>
      <c r="B12" s="12"/>
      <c r="C12" s="12"/>
      <c r="D12" s="12"/>
      <c r="E12" s="12">
        <f t="shared" si="4"/>
        <v>22</v>
      </c>
      <c r="F12" s="300">
        <f t="shared" si="12"/>
        <v>0.3944444444</v>
      </c>
      <c r="G12" s="12"/>
      <c r="H12" s="12"/>
      <c r="I12" s="12"/>
      <c r="J12" s="12"/>
      <c r="L12" s="12">
        <f t="shared" ref="L12:M12" si="37">sum(B12:B$31)</f>
        <v>63500000</v>
      </c>
      <c r="M12" s="12">
        <f t="shared" si="37"/>
        <v>63500000</v>
      </c>
      <c r="N12" s="12">
        <f t="shared" si="6"/>
        <v>30900000</v>
      </c>
      <c r="O12" s="12">
        <f t="shared" ref="O12:P12" si="38">sum($B12:$B$28)</f>
        <v>63500000</v>
      </c>
      <c r="P12" s="12">
        <f t="shared" si="38"/>
        <v>63500000</v>
      </c>
      <c r="Q12" s="12">
        <f t="shared" si="8"/>
        <v>30900000</v>
      </c>
      <c r="R12" s="12">
        <f t="shared" ref="R12:S12" si="39">sum($B12:$B$25)</f>
        <v>63500000</v>
      </c>
      <c r="S12" s="12">
        <f t="shared" si="39"/>
        <v>63500000</v>
      </c>
      <c r="T12" s="12">
        <f t="shared" si="10"/>
        <v>30900000</v>
      </c>
    </row>
    <row r="13">
      <c r="A13" s="14">
        <f t="shared" si="11"/>
        <v>12</v>
      </c>
      <c r="B13" s="12"/>
      <c r="C13" s="12"/>
      <c r="D13" s="12"/>
      <c r="E13" s="12">
        <f t="shared" si="4"/>
        <v>24</v>
      </c>
      <c r="F13" s="300">
        <f t="shared" si="12"/>
        <v>0.4</v>
      </c>
      <c r="G13" s="12"/>
      <c r="H13" s="12"/>
      <c r="I13" s="12"/>
      <c r="J13" s="12"/>
      <c r="L13" s="12">
        <f t="shared" ref="L13:M13" si="40">sum(B13:B$31)</f>
        <v>63500000</v>
      </c>
      <c r="M13" s="12">
        <f t="shared" si="40"/>
        <v>63500000</v>
      </c>
      <c r="N13" s="12">
        <f t="shared" si="6"/>
        <v>30900000</v>
      </c>
      <c r="O13" s="12">
        <f t="shared" ref="O13:P13" si="41">sum($B13:$B$28)</f>
        <v>63500000</v>
      </c>
      <c r="P13" s="12">
        <f t="shared" si="41"/>
        <v>63500000</v>
      </c>
      <c r="Q13" s="12">
        <f t="shared" si="8"/>
        <v>30900000</v>
      </c>
      <c r="R13" s="12">
        <f t="shared" ref="R13:S13" si="42">sum($B13:$B$25)</f>
        <v>63500000</v>
      </c>
      <c r="S13" s="12">
        <f t="shared" si="42"/>
        <v>63500000</v>
      </c>
      <c r="T13" s="12">
        <f t="shared" si="10"/>
        <v>30900000</v>
      </c>
    </row>
    <row r="14">
      <c r="A14" s="14">
        <f t="shared" si="11"/>
        <v>13</v>
      </c>
      <c r="B14" s="12"/>
      <c r="C14" s="12"/>
      <c r="D14" s="12"/>
      <c r="E14" s="12">
        <f t="shared" si="4"/>
        <v>26</v>
      </c>
      <c r="F14" s="300">
        <f t="shared" si="12"/>
        <v>0.4055555556</v>
      </c>
      <c r="G14" s="12"/>
      <c r="H14" s="12"/>
      <c r="I14" s="12"/>
      <c r="J14" s="12"/>
      <c r="L14" s="12">
        <f t="shared" ref="L14:M14" si="43">sum(B14:B$31)</f>
        <v>63500000</v>
      </c>
      <c r="M14" s="12">
        <f t="shared" si="43"/>
        <v>63500000</v>
      </c>
      <c r="N14" s="12">
        <f t="shared" si="6"/>
        <v>30900000</v>
      </c>
      <c r="O14" s="12">
        <f t="shared" ref="O14:P14" si="44">sum($B14:$B$28)</f>
        <v>63500000</v>
      </c>
      <c r="P14" s="12">
        <f t="shared" si="44"/>
        <v>63500000</v>
      </c>
      <c r="Q14" s="12">
        <f t="shared" si="8"/>
        <v>30900000</v>
      </c>
      <c r="R14" s="12">
        <f t="shared" ref="R14:S14" si="45">sum($B14:$B$25)</f>
        <v>63500000</v>
      </c>
      <c r="S14" s="12">
        <f t="shared" si="45"/>
        <v>63500000</v>
      </c>
      <c r="T14" s="12">
        <f t="shared" si="10"/>
        <v>30900000</v>
      </c>
    </row>
    <row r="15">
      <c r="A15" s="14">
        <f t="shared" si="11"/>
        <v>14</v>
      </c>
      <c r="B15" s="12"/>
      <c r="C15" s="12"/>
      <c r="D15" s="12"/>
      <c r="E15" s="12">
        <f t="shared" si="4"/>
        <v>28</v>
      </c>
      <c r="F15" s="300">
        <f t="shared" si="12"/>
        <v>0.4111111111</v>
      </c>
      <c r="G15" s="12"/>
      <c r="H15" s="12"/>
      <c r="I15" s="12"/>
      <c r="J15" s="12"/>
      <c r="L15" s="12">
        <f t="shared" ref="L15:M15" si="46">sum(B15:B$31)</f>
        <v>63500000</v>
      </c>
      <c r="M15" s="12">
        <f t="shared" si="46"/>
        <v>63500000</v>
      </c>
      <c r="N15" s="12">
        <f t="shared" si="6"/>
        <v>30900000</v>
      </c>
      <c r="O15" s="12">
        <f t="shared" ref="O15:P15" si="47">sum($B15:$B$28)</f>
        <v>63500000</v>
      </c>
      <c r="P15" s="12">
        <f t="shared" si="47"/>
        <v>63500000</v>
      </c>
      <c r="Q15" s="12">
        <f t="shared" si="8"/>
        <v>30900000</v>
      </c>
      <c r="R15" s="12">
        <f t="shared" ref="R15:S15" si="48">sum($B15:$B$25)</f>
        <v>63500000</v>
      </c>
      <c r="S15" s="12">
        <f t="shared" si="48"/>
        <v>63500000</v>
      </c>
      <c r="T15" s="12">
        <f t="shared" si="10"/>
        <v>30900000</v>
      </c>
    </row>
    <row r="16">
      <c r="A16" s="14">
        <f t="shared" si="11"/>
        <v>15</v>
      </c>
      <c r="B16" s="12"/>
      <c r="C16" s="12"/>
      <c r="D16" s="12"/>
      <c r="E16" s="12">
        <f t="shared" si="4"/>
        <v>30</v>
      </c>
      <c r="F16" s="300">
        <f t="shared" si="12"/>
        <v>0.4166666667</v>
      </c>
      <c r="G16" s="12"/>
      <c r="H16" s="12"/>
      <c r="I16" s="12"/>
      <c r="J16" s="12"/>
      <c r="L16" s="12">
        <f t="shared" ref="L16:M16" si="49">sum(B16:B$31)</f>
        <v>63500000</v>
      </c>
      <c r="M16" s="12">
        <f t="shared" si="49"/>
        <v>63500000</v>
      </c>
      <c r="N16" s="12">
        <f t="shared" si="6"/>
        <v>30900000</v>
      </c>
      <c r="O16" s="12">
        <f t="shared" ref="O16:P16" si="50">sum($B16:$B$28)</f>
        <v>63500000</v>
      </c>
      <c r="P16" s="12">
        <f t="shared" si="50"/>
        <v>63500000</v>
      </c>
      <c r="Q16" s="12">
        <f t="shared" si="8"/>
        <v>30900000</v>
      </c>
      <c r="R16" s="12">
        <f t="shared" ref="R16:S16" si="51">sum($B16:$B$25)</f>
        <v>63500000</v>
      </c>
      <c r="S16" s="12">
        <f t="shared" si="51"/>
        <v>63500000</v>
      </c>
      <c r="T16" s="12">
        <f t="shared" si="10"/>
        <v>30900000</v>
      </c>
    </row>
    <row r="17">
      <c r="A17" s="14">
        <f t="shared" si="11"/>
        <v>16</v>
      </c>
      <c r="B17" s="12"/>
      <c r="C17" s="12"/>
      <c r="D17" s="12"/>
      <c r="E17" s="12">
        <f t="shared" si="4"/>
        <v>32</v>
      </c>
      <c r="F17" s="300">
        <f t="shared" si="12"/>
        <v>0.4222222222</v>
      </c>
      <c r="G17" s="12"/>
      <c r="H17" s="12"/>
      <c r="I17" s="12"/>
      <c r="J17" s="12"/>
      <c r="L17" s="12">
        <f t="shared" ref="L17:M17" si="52">sum(B17:B$31)</f>
        <v>63500000</v>
      </c>
      <c r="M17" s="12">
        <f t="shared" si="52"/>
        <v>63500000</v>
      </c>
      <c r="N17" s="12">
        <f t="shared" si="6"/>
        <v>30900000</v>
      </c>
      <c r="O17" s="12">
        <f t="shared" ref="O17:P17" si="53">sum($B17:$B$28)</f>
        <v>63500000</v>
      </c>
      <c r="P17" s="12">
        <f t="shared" si="53"/>
        <v>63500000</v>
      </c>
      <c r="Q17" s="12">
        <f t="shared" si="8"/>
        <v>30900000</v>
      </c>
      <c r="R17" s="12">
        <f t="shared" ref="R17:S17" si="54">sum($B17:$B$25)</f>
        <v>63500000</v>
      </c>
      <c r="S17" s="12">
        <f t="shared" si="54"/>
        <v>63500000</v>
      </c>
      <c r="T17" s="12">
        <f t="shared" si="10"/>
        <v>30900000</v>
      </c>
    </row>
    <row r="18">
      <c r="A18" s="14">
        <f t="shared" si="11"/>
        <v>17</v>
      </c>
      <c r="B18" s="12"/>
      <c r="C18" s="12"/>
      <c r="D18" s="12"/>
      <c r="E18" s="12">
        <f t="shared" si="4"/>
        <v>34</v>
      </c>
      <c r="F18" s="300">
        <f t="shared" si="12"/>
        <v>0.4277777778</v>
      </c>
      <c r="G18" s="12"/>
      <c r="H18" s="12"/>
      <c r="I18" s="12"/>
      <c r="J18" s="12"/>
      <c r="L18" s="12">
        <f t="shared" ref="L18:M18" si="55">sum(B18:B$31)</f>
        <v>63500000</v>
      </c>
      <c r="M18" s="12">
        <f t="shared" si="55"/>
        <v>63500000</v>
      </c>
      <c r="N18" s="12">
        <f t="shared" si="6"/>
        <v>30900000</v>
      </c>
      <c r="O18" s="12">
        <f t="shared" ref="O18:P18" si="56">sum($B18:$B$28)</f>
        <v>63500000</v>
      </c>
      <c r="P18" s="12">
        <f t="shared" si="56"/>
        <v>63500000</v>
      </c>
      <c r="Q18" s="12">
        <f t="shared" si="8"/>
        <v>30900000</v>
      </c>
      <c r="R18" s="12">
        <f t="shared" ref="R18:S18" si="57">sum($B18:$B$25)</f>
        <v>63500000</v>
      </c>
      <c r="S18" s="12">
        <f t="shared" si="57"/>
        <v>63500000</v>
      </c>
      <c r="T18" s="12">
        <f t="shared" si="10"/>
        <v>30900000</v>
      </c>
    </row>
    <row r="19">
      <c r="A19" s="14">
        <f t="shared" si="11"/>
        <v>18</v>
      </c>
      <c r="B19" s="12"/>
      <c r="C19" s="12"/>
      <c r="D19" s="12"/>
      <c r="E19" s="12">
        <f t="shared" si="4"/>
        <v>36</v>
      </c>
      <c r="F19" s="300">
        <f t="shared" si="12"/>
        <v>0.4333333333</v>
      </c>
      <c r="G19" s="12"/>
      <c r="H19" s="12"/>
      <c r="I19" s="12"/>
      <c r="J19" s="12"/>
      <c r="L19" s="12">
        <f t="shared" ref="L19:M19" si="58">sum(B19:B$31)</f>
        <v>63500000</v>
      </c>
      <c r="M19" s="12">
        <f t="shared" si="58"/>
        <v>63500000</v>
      </c>
      <c r="N19" s="12">
        <f t="shared" si="6"/>
        <v>30900000</v>
      </c>
      <c r="O19" s="12">
        <f t="shared" ref="O19:P19" si="59">sum($B19:$B$28)</f>
        <v>63500000</v>
      </c>
      <c r="P19" s="12">
        <f t="shared" si="59"/>
        <v>63500000</v>
      </c>
      <c r="Q19" s="12">
        <f t="shared" si="8"/>
        <v>30900000</v>
      </c>
      <c r="R19" s="12">
        <f t="shared" ref="R19:S19" si="60">sum($B19:$B$25)</f>
        <v>63500000</v>
      </c>
      <c r="S19" s="12">
        <f t="shared" si="60"/>
        <v>63500000</v>
      </c>
      <c r="T19" s="12">
        <f t="shared" si="10"/>
        <v>30900000</v>
      </c>
    </row>
    <row r="20">
      <c r="A20" s="14">
        <f t="shared" si="11"/>
        <v>19</v>
      </c>
      <c r="B20" s="12"/>
      <c r="C20" s="12"/>
      <c r="D20" s="12"/>
      <c r="E20" s="12">
        <f t="shared" si="4"/>
        <v>38</v>
      </c>
      <c r="F20" s="300">
        <f t="shared" si="12"/>
        <v>0.4388888889</v>
      </c>
      <c r="G20" s="12"/>
      <c r="H20" s="12"/>
      <c r="I20" s="12"/>
      <c r="J20" s="12"/>
      <c r="L20" s="12">
        <f t="shared" ref="L20:M20" si="61">sum(B20:B$31)</f>
        <v>63500000</v>
      </c>
      <c r="M20" s="12">
        <f t="shared" si="61"/>
        <v>63500000</v>
      </c>
      <c r="N20" s="12">
        <f t="shared" si="6"/>
        <v>30900000</v>
      </c>
      <c r="O20" s="12">
        <f t="shared" ref="O20:P20" si="62">sum($B20:$B$28)</f>
        <v>63500000</v>
      </c>
      <c r="P20" s="12">
        <f t="shared" si="62"/>
        <v>63500000</v>
      </c>
      <c r="Q20" s="12">
        <f t="shared" si="8"/>
        <v>30900000</v>
      </c>
      <c r="R20" s="12">
        <f t="shared" ref="R20:S20" si="63">sum($B20:$B$25)</f>
        <v>63500000</v>
      </c>
      <c r="S20" s="12">
        <f t="shared" si="63"/>
        <v>63500000</v>
      </c>
      <c r="T20" s="12">
        <f t="shared" si="10"/>
        <v>30900000</v>
      </c>
    </row>
    <row r="21">
      <c r="A21" s="14">
        <f t="shared" si="11"/>
        <v>20</v>
      </c>
      <c r="B21" s="12"/>
      <c r="C21" s="12"/>
      <c r="D21" s="12"/>
      <c r="E21" s="12">
        <f t="shared" si="4"/>
        <v>40</v>
      </c>
      <c r="F21" s="300">
        <f t="shared" si="12"/>
        <v>0.4444444444</v>
      </c>
      <c r="G21" s="12"/>
      <c r="H21" s="12"/>
      <c r="I21" s="12"/>
      <c r="J21" s="12"/>
      <c r="L21" s="12">
        <f t="shared" ref="L21:M21" si="64">sum(B21:B$31)</f>
        <v>63500000</v>
      </c>
      <c r="M21" s="12">
        <f t="shared" si="64"/>
        <v>63500000</v>
      </c>
      <c r="N21" s="12">
        <f t="shared" si="6"/>
        <v>30900000</v>
      </c>
      <c r="O21" s="12">
        <f t="shared" ref="O21:P21" si="65">sum($B21:$B$28)</f>
        <v>63500000</v>
      </c>
      <c r="P21" s="12">
        <f t="shared" si="65"/>
        <v>63500000</v>
      </c>
      <c r="Q21" s="12">
        <f t="shared" si="8"/>
        <v>30900000</v>
      </c>
      <c r="R21" s="12">
        <f t="shared" ref="R21:S21" si="66">sum($B21:$B$25)</f>
        <v>63500000</v>
      </c>
      <c r="S21" s="12">
        <f t="shared" si="66"/>
        <v>63500000</v>
      </c>
      <c r="T21" s="12">
        <f t="shared" si="10"/>
        <v>30900000</v>
      </c>
    </row>
    <row r="22">
      <c r="A22" s="14">
        <f t="shared" si="11"/>
        <v>21</v>
      </c>
      <c r="B22" s="18"/>
      <c r="C22" s="18"/>
      <c r="D22" s="18"/>
      <c r="E22" s="12">
        <f t="shared" si="4"/>
        <v>42</v>
      </c>
      <c r="F22" s="300">
        <f t="shared" si="12"/>
        <v>0.45</v>
      </c>
      <c r="G22" s="18"/>
      <c r="H22" s="18"/>
      <c r="I22" s="18"/>
      <c r="J22" s="18"/>
      <c r="L22" s="12">
        <f t="shared" ref="L22:M22" si="67">sum(B22:B$31)</f>
        <v>63500000</v>
      </c>
      <c r="M22" s="12">
        <f t="shared" si="67"/>
        <v>63500000</v>
      </c>
      <c r="N22" s="12">
        <f t="shared" si="6"/>
        <v>30900000</v>
      </c>
      <c r="O22" s="12">
        <f t="shared" ref="O22:P22" si="68">sum($B22:$B$28)</f>
        <v>63500000</v>
      </c>
      <c r="P22" s="12">
        <f t="shared" si="68"/>
        <v>63500000</v>
      </c>
      <c r="Q22" s="12">
        <f t="shared" si="8"/>
        <v>30900000</v>
      </c>
      <c r="R22" s="12">
        <f t="shared" ref="R22:S22" si="69">sum($B22:$B$25)</f>
        <v>63500000</v>
      </c>
      <c r="S22" s="12">
        <f t="shared" si="69"/>
        <v>63500000</v>
      </c>
      <c r="T22" s="12">
        <f t="shared" si="10"/>
        <v>30900000</v>
      </c>
    </row>
    <row r="23">
      <c r="A23" s="14">
        <f t="shared" si="11"/>
        <v>22</v>
      </c>
      <c r="B23" s="18">
        <v>1.66E7</v>
      </c>
      <c r="C23" s="18">
        <v>1.66E7</v>
      </c>
      <c r="D23" s="18">
        <v>8000000.0</v>
      </c>
      <c r="E23" s="12">
        <f t="shared" si="4"/>
        <v>44</v>
      </c>
      <c r="F23" s="300">
        <f t="shared" si="12"/>
        <v>0.4555555556</v>
      </c>
      <c r="G23" s="18">
        <v>2.0</v>
      </c>
      <c r="H23" s="18">
        <v>3.0</v>
      </c>
      <c r="I23" s="18">
        <v>35.0</v>
      </c>
      <c r="J23" s="18">
        <v>37.0</v>
      </c>
      <c r="L23" s="12">
        <f t="shared" ref="L23:M23" si="70">sum(B23:B$31)</f>
        <v>63500000</v>
      </c>
      <c r="M23" s="12">
        <f t="shared" si="70"/>
        <v>63500000</v>
      </c>
      <c r="N23" s="12">
        <f t="shared" si="6"/>
        <v>30900000</v>
      </c>
      <c r="O23" s="12">
        <f t="shared" ref="O23:P23" si="71">sum($B23:$B$28)</f>
        <v>63500000</v>
      </c>
      <c r="P23" s="12">
        <f t="shared" si="71"/>
        <v>63500000</v>
      </c>
      <c r="Q23" s="12">
        <f t="shared" si="8"/>
        <v>30900000</v>
      </c>
      <c r="R23" s="12">
        <f t="shared" ref="R23:S23" si="72">sum($B23:$B$25)</f>
        <v>63500000</v>
      </c>
      <c r="S23" s="12">
        <f t="shared" si="72"/>
        <v>63500000</v>
      </c>
      <c r="T23" s="12">
        <f t="shared" si="10"/>
        <v>30900000</v>
      </c>
    </row>
    <row r="24">
      <c r="A24" s="14">
        <f t="shared" si="11"/>
        <v>23</v>
      </c>
      <c r="B24" s="18">
        <v>2.12E7</v>
      </c>
      <c r="C24" s="18">
        <v>2.12E7</v>
      </c>
      <c r="D24" s="18">
        <v>1.01E7</v>
      </c>
      <c r="E24" s="12">
        <f t="shared" si="4"/>
        <v>46</v>
      </c>
      <c r="F24" s="300">
        <f t="shared" si="12"/>
        <v>0.4611111111</v>
      </c>
      <c r="G24" s="18">
        <v>2.0</v>
      </c>
      <c r="H24" s="18">
        <v>19.0</v>
      </c>
      <c r="I24" s="18">
        <v>4.0</v>
      </c>
      <c r="J24" s="18">
        <v>18.0</v>
      </c>
      <c r="L24" s="12">
        <f t="shared" ref="L24:M24" si="73">sum(B24:B$31)</f>
        <v>46900000</v>
      </c>
      <c r="M24" s="12">
        <f t="shared" si="73"/>
        <v>46900000</v>
      </c>
      <c r="N24" s="12">
        <f t="shared" si="6"/>
        <v>22900000</v>
      </c>
      <c r="O24" s="12">
        <f t="shared" ref="O24:P24" si="74">sum($B24:$B$28)</f>
        <v>46900000</v>
      </c>
      <c r="P24" s="12">
        <f t="shared" si="74"/>
        <v>46900000</v>
      </c>
      <c r="Q24" s="12">
        <f t="shared" si="8"/>
        <v>22900000</v>
      </c>
      <c r="R24" s="12">
        <f t="shared" ref="R24:S24" si="75">sum($B24:$B$25)</f>
        <v>46900000</v>
      </c>
      <c r="S24" s="12">
        <f t="shared" si="75"/>
        <v>46900000</v>
      </c>
      <c r="T24" s="12">
        <f t="shared" si="10"/>
        <v>22900000</v>
      </c>
    </row>
    <row r="25">
      <c r="A25" s="14">
        <f t="shared" si="11"/>
        <v>24</v>
      </c>
      <c r="B25" s="18">
        <v>2.57E7</v>
      </c>
      <c r="C25" s="18">
        <v>2.57E7</v>
      </c>
      <c r="D25" s="18">
        <v>1.28E7</v>
      </c>
      <c r="E25" s="12">
        <f t="shared" si="4"/>
        <v>48</v>
      </c>
      <c r="F25" s="300">
        <f t="shared" si="12"/>
        <v>0.4666666667</v>
      </c>
      <c r="G25" s="18">
        <v>3.0</v>
      </c>
      <c r="H25" s="18">
        <v>21.0</v>
      </c>
      <c r="I25" s="18">
        <v>54.0</v>
      </c>
      <c r="J25" s="18">
        <v>1.0</v>
      </c>
      <c r="L25" s="12">
        <f t="shared" ref="L25:M25" si="76">sum(B25:B$31)</f>
        <v>25700000</v>
      </c>
      <c r="M25" s="12">
        <f t="shared" si="76"/>
        <v>25700000</v>
      </c>
      <c r="N25" s="12">
        <f t="shared" si="6"/>
        <v>12800000</v>
      </c>
      <c r="O25" s="12">
        <f t="shared" ref="O25:P25" si="77">sum($B25:$B$28)</f>
        <v>25700000</v>
      </c>
      <c r="P25" s="12">
        <f t="shared" si="77"/>
        <v>25700000</v>
      </c>
      <c r="Q25" s="12">
        <f t="shared" si="8"/>
        <v>12800000</v>
      </c>
      <c r="R25" s="12">
        <f t="shared" ref="R25:S25" si="78">sum($B25:$B$25)</f>
        <v>25700000</v>
      </c>
      <c r="S25" s="12">
        <f t="shared" si="78"/>
        <v>25700000</v>
      </c>
      <c r="T25" s="12">
        <f t="shared" si="10"/>
        <v>12800000</v>
      </c>
    </row>
    <row r="26">
      <c r="A26" s="14">
        <f t="shared" si="11"/>
        <v>25</v>
      </c>
      <c r="B26" s="12"/>
      <c r="C26" s="12"/>
      <c r="D26" s="12"/>
      <c r="E26" s="12">
        <f t="shared" si="4"/>
        <v>50</v>
      </c>
      <c r="F26" s="300">
        <f t="shared" si="12"/>
        <v>0.4722222222</v>
      </c>
      <c r="G26" s="12"/>
      <c r="H26" s="12"/>
      <c r="I26" s="12"/>
      <c r="J26" s="12"/>
      <c r="L26" s="12">
        <f t="shared" ref="L26:M26" si="79">sum(B26:B$31)</f>
        <v>0</v>
      </c>
      <c r="M26" s="12">
        <f t="shared" si="79"/>
        <v>0</v>
      </c>
      <c r="N26" s="12">
        <f t="shared" si="6"/>
        <v>0</v>
      </c>
      <c r="O26" s="12">
        <f t="shared" ref="O26:P26" si="80">sum($B26:$B$28)</f>
        <v>0</v>
      </c>
      <c r="P26" s="12">
        <f t="shared" si="80"/>
        <v>0</v>
      </c>
      <c r="Q26" s="12">
        <f t="shared" si="8"/>
        <v>0</v>
      </c>
    </row>
    <row r="27">
      <c r="A27" s="14">
        <f t="shared" si="11"/>
        <v>26</v>
      </c>
      <c r="B27" s="18"/>
      <c r="C27" s="18"/>
      <c r="D27" s="18"/>
      <c r="E27" s="12">
        <f t="shared" si="4"/>
        <v>52</v>
      </c>
      <c r="F27" s="300">
        <f t="shared" si="12"/>
        <v>0.4777777778</v>
      </c>
      <c r="G27" s="18"/>
      <c r="H27" s="18"/>
      <c r="I27" s="18"/>
      <c r="J27" s="18"/>
      <c r="L27" s="12">
        <f t="shared" ref="L27:M27" si="81">sum(B27:B$31)</f>
        <v>0</v>
      </c>
      <c r="M27" s="12">
        <f t="shared" si="81"/>
        <v>0</v>
      </c>
      <c r="N27" s="12">
        <f t="shared" si="6"/>
        <v>0</v>
      </c>
      <c r="O27" s="12">
        <f t="shared" ref="O27:P27" si="82">sum($B27:$B$28)</f>
        <v>0</v>
      </c>
      <c r="P27" s="12">
        <f t="shared" si="82"/>
        <v>0</v>
      </c>
      <c r="Q27" s="12">
        <f t="shared" si="8"/>
        <v>0</v>
      </c>
    </row>
    <row r="28">
      <c r="A28" s="14">
        <f t="shared" si="11"/>
        <v>27</v>
      </c>
      <c r="B28" s="18"/>
      <c r="C28" s="18"/>
      <c r="D28" s="18"/>
      <c r="E28" s="12">
        <f t="shared" si="4"/>
        <v>54</v>
      </c>
      <c r="F28" s="300">
        <f t="shared" si="12"/>
        <v>0.4833333333</v>
      </c>
      <c r="G28" s="18"/>
      <c r="H28" s="18"/>
      <c r="I28" s="18"/>
      <c r="J28" s="18"/>
      <c r="L28" s="12">
        <f t="shared" ref="L28:M28" si="83">sum(B28:B$31)</f>
        <v>0</v>
      </c>
      <c r="M28" s="12">
        <f t="shared" si="83"/>
        <v>0</v>
      </c>
      <c r="N28" s="12">
        <f t="shared" si="6"/>
        <v>0</v>
      </c>
      <c r="O28" s="12">
        <f t="shared" ref="O28:P28" si="84">sum($B28:$B$28)</f>
        <v>0</v>
      </c>
      <c r="P28" s="12">
        <f t="shared" si="84"/>
        <v>0</v>
      </c>
      <c r="Q28" s="12">
        <f t="shared" si="8"/>
        <v>0</v>
      </c>
    </row>
    <row r="29">
      <c r="A29" s="14">
        <f t="shared" si="11"/>
        <v>28</v>
      </c>
      <c r="B29" s="12"/>
      <c r="C29" s="12"/>
      <c r="D29" s="12"/>
      <c r="E29" s="12">
        <f t="shared" si="4"/>
        <v>56</v>
      </c>
      <c r="F29" s="300">
        <f t="shared" si="12"/>
        <v>0.4888888889</v>
      </c>
      <c r="G29" s="12"/>
      <c r="H29" s="12"/>
      <c r="I29" s="12"/>
      <c r="J29" s="12"/>
      <c r="L29" s="12">
        <f t="shared" ref="L29:M29" si="85">sum(B29:B$31)</f>
        <v>0</v>
      </c>
      <c r="M29" s="12">
        <f t="shared" si="85"/>
        <v>0</v>
      </c>
      <c r="N29" s="12">
        <f t="shared" si="6"/>
        <v>0</v>
      </c>
    </row>
    <row r="30">
      <c r="A30" s="14">
        <f t="shared" si="11"/>
        <v>29</v>
      </c>
      <c r="B30" s="12"/>
      <c r="C30" s="12"/>
      <c r="D30" s="12"/>
      <c r="E30" s="12">
        <f t="shared" si="4"/>
        <v>58</v>
      </c>
      <c r="F30" s="300">
        <f t="shared" si="12"/>
        <v>0.4944444444</v>
      </c>
      <c r="G30" s="12"/>
      <c r="H30" s="12"/>
      <c r="I30" s="12"/>
      <c r="J30" s="12"/>
      <c r="L30" s="12">
        <f t="shared" ref="L30:M30" si="86">sum(B30:B$31)</f>
        <v>0</v>
      </c>
      <c r="M30" s="12">
        <f t="shared" si="86"/>
        <v>0</v>
      </c>
      <c r="N30" s="12">
        <f t="shared" si="6"/>
        <v>0</v>
      </c>
    </row>
    <row r="31">
      <c r="A31" s="14">
        <f t="shared" si="11"/>
        <v>30</v>
      </c>
      <c r="B31" s="12"/>
      <c r="C31" s="12"/>
      <c r="D31" s="12"/>
      <c r="E31" s="12">
        <f t="shared" si="4"/>
        <v>60</v>
      </c>
      <c r="F31" s="300">
        <f t="shared" si="12"/>
        <v>0.5</v>
      </c>
      <c r="G31" s="12"/>
      <c r="H31" s="12"/>
      <c r="I31" s="12"/>
      <c r="J31" s="12"/>
      <c r="L31" s="12">
        <f t="shared" ref="L31:M31" si="87">sum($B$31:$B31)</f>
        <v>0</v>
      </c>
      <c r="M31" s="12">
        <f t="shared" si="87"/>
        <v>0</v>
      </c>
      <c r="N31" s="12">
        <f t="shared" si="6"/>
        <v>0</v>
      </c>
    </row>
    <row r="32">
      <c r="E32" s="12"/>
      <c r="F32" s="12"/>
      <c r="G32" s="12"/>
      <c r="H32" s="12"/>
      <c r="I32" s="12"/>
      <c r="J32" s="12"/>
    </row>
    <row r="33">
      <c r="E33" s="12"/>
      <c r="F33" s="12"/>
      <c r="G33" s="12"/>
      <c r="H33" s="12"/>
      <c r="I33" s="12"/>
      <c r="J33" s="12"/>
    </row>
    <row r="34">
      <c r="E34" s="12"/>
      <c r="F34" s="12"/>
      <c r="G34" s="12"/>
      <c r="H34" s="12"/>
      <c r="I34" s="12"/>
      <c r="J34" s="12"/>
    </row>
    <row r="35">
      <c r="E35" s="12"/>
      <c r="F35" s="12"/>
      <c r="G35" s="12"/>
      <c r="H35" s="12"/>
      <c r="I35" s="12"/>
      <c r="J35" s="12"/>
    </row>
    <row r="36">
      <c r="E36" s="12"/>
      <c r="F36" s="12"/>
      <c r="G36" s="12"/>
      <c r="H36" s="12"/>
      <c r="I36" s="12"/>
      <c r="J36" s="12"/>
    </row>
    <row r="37">
      <c r="E37" s="12"/>
      <c r="F37" s="12"/>
      <c r="G37" s="12"/>
      <c r="H37" s="12"/>
      <c r="I37" s="12"/>
      <c r="J37" s="12"/>
    </row>
    <row r="38">
      <c r="E38" s="12"/>
      <c r="F38" s="12"/>
      <c r="G38" s="12"/>
      <c r="H38" s="12"/>
      <c r="I38" s="12"/>
      <c r="J38" s="12"/>
    </row>
    <row r="39">
      <c r="E39" s="12"/>
      <c r="F39" s="12"/>
      <c r="G39" s="12"/>
      <c r="H39" s="12"/>
      <c r="I39" s="12"/>
      <c r="J39" s="12"/>
    </row>
    <row r="40">
      <c r="E40" s="12"/>
      <c r="F40" s="12"/>
      <c r="G40" s="12"/>
      <c r="H40" s="12"/>
      <c r="I40" s="12"/>
      <c r="J40" s="12"/>
    </row>
    <row r="41">
      <c r="E41" s="12"/>
      <c r="F41" s="12"/>
      <c r="G41" s="12"/>
      <c r="H41" s="12"/>
      <c r="I41" s="12"/>
      <c r="J41" s="12"/>
    </row>
    <row r="42">
      <c r="E42" s="12"/>
      <c r="F42" s="12"/>
      <c r="G42" s="12"/>
      <c r="H42" s="12"/>
      <c r="I42" s="12"/>
      <c r="J42" s="12"/>
    </row>
    <row r="43">
      <c r="E43" s="12"/>
      <c r="F43" s="12"/>
      <c r="G43" s="12"/>
      <c r="H43" s="12"/>
      <c r="I43" s="12"/>
      <c r="J43" s="12"/>
    </row>
    <row r="44">
      <c r="E44" s="12"/>
      <c r="F44" s="12"/>
      <c r="G44" s="12"/>
      <c r="H44" s="12"/>
      <c r="I44" s="12"/>
      <c r="J44" s="12"/>
    </row>
    <row r="45">
      <c r="E45" s="12"/>
      <c r="F45" s="12"/>
      <c r="G45" s="12"/>
      <c r="H45" s="12"/>
      <c r="I45" s="12"/>
      <c r="J45" s="12"/>
    </row>
    <row r="46">
      <c r="E46" s="12"/>
      <c r="F46" s="12"/>
      <c r="G46" s="12"/>
      <c r="H46" s="12"/>
      <c r="I46" s="12"/>
      <c r="J46" s="12"/>
    </row>
    <row r="47">
      <c r="E47" s="12"/>
      <c r="F47" s="12"/>
      <c r="G47" s="12"/>
      <c r="H47" s="12"/>
      <c r="I47" s="12"/>
      <c r="J47" s="12"/>
    </row>
    <row r="48">
      <c r="E48" s="12"/>
      <c r="F48" s="12"/>
      <c r="G48" s="12"/>
      <c r="H48" s="12"/>
      <c r="I48" s="12"/>
      <c r="J48" s="12"/>
    </row>
    <row r="49">
      <c r="E49" s="12"/>
      <c r="F49" s="12"/>
      <c r="G49" s="12"/>
      <c r="H49" s="12"/>
      <c r="I49" s="12"/>
      <c r="J49" s="12"/>
    </row>
    <row r="50">
      <c r="E50" s="12"/>
      <c r="F50" s="12"/>
      <c r="G50" s="12"/>
      <c r="H50" s="12"/>
      <c r="I50" s="12"/>
      <c r="J50" s="12"/>
    </row>
    <row r="51">
      <c r="E51" s="12"/>
      <c r="F51" s="12"/>
      <c r="G51" s="12"/>
      <c r="H51" s="12"/>
      <c r="I51" s="12"/>
      <c r="J51" s="12"/>
    </row>
    <row r="52">
      <c r="E52" s="12"/>
      <c r="F52" s="12"/>
      <c r="G52" s="12"/>
      <c r="H52" s="12"/>
      <c r="I52" s="12"/>
      <c r="J52" s="12"/>
    </row>
    <row r="53">
      <c r="E53" s="12"/>
      <c r="F53" s="12"/>
      <c r="G53" s="12"/>
      <c r="H53" s="12"/>
      <c r="I53" s="12"/>
      <c r="J53" s="12"/>
    </row>
    <row r="54">
      <c r="E54" s="12"/>
      <c r="F54" s="12"/>
      <c r="G54" s="12"/>
      <c r="H54" s="12"/>
      <c r="I54" s="12"/>
      <c r="J54" s="12"/>
    </row>
    <row r="55">
      <c r="E55" s="12"/>
      <c r="F55" s="12"/>
      <c r="G55" s="12"/>
      <c r="H55" s="12"/>
      <c r="I55" s="12"/>
      <c r="J55" s="12"/>
    </row>
    <row r="56">
      <c r="E56" s="12"/>
      <c r="F56" s="12"/>
      <c r="G56" s="12"/>
      <c r="H56" s="12"/>
      <c r="I56" s="12"/>
      <c r="J56" s="12"/>
    </row>
    <row r="57">
      <c r="E57" s="12"/>
      <c r="F57" s="12"/>
      <c r="G57" s="12"/>
      <c r="H57" s="12"/>
      <c r="I57" s="12"/>
      <c r="J57" s="12"/>
    </row>
    <row r="58">
      <c r="E58" s="12"/>
      <c r="F58" s="12"/>
      <c r="G58" s="12"/>
      <c r="H58" s="12"/>
      <c r="I58" s="12"/>
      <c r="J58" s="12"/>
    </row>
    <row r="59">
      <c r="E59" s="12"/>
      <c r="F59" s="12"/>
      <c r="G59" s="12"/>
      <c r="H59" s="12"/>
      <c r="I59" s="12"/>
      <c r="J59" s="12"/>
    </row>
    <row r="60">
      <c r="E60" s="12"/>
      <c r="F60" s="12"/>
      <c r="G60" s="12"/>
      <c r="H60" s="12"/>
      <c r="I60" s="12"/>
      <c r="J60" s="12"/>
    </row>
    <row r="61">
      <c r="E61" s="12"/>
      <c r="F61" s="12"/>
      <c r="G61" s="12"/>
      <c r="H61" s="12"/>
      <c r="I61" s="12"/>
      <c r="J61" s="12"/>
    </row>
    <row r="62">
      <c r="E62" s="12"/>
      <c r="F62" s="12"/>
      <c r="G62" s="12"/>
      <c r="H62" s="12"/>
      <c r="I62" s="12"/>
      <c r="J62" s="12"/>
    </row>
    <row r="63">
      <c r="E63" s="12"/>
      <c r="F63" s="12"/>
      <c r="G63" s="12"/>
      <c r="H63" s="12"/>
      <c r="I63" s="12"/>
      <c r="J63" s="12"/>
    </row>
    <row r="64">
      <c r="E64" s="12"/>
      <c r="F64" s="12"/>
      <c r="G64" s="12"/>
      <c r="H64" s="12"/>
      <c r="I64" s="12"/>
      <c r="J64" s="12"/>
    </row>
    <row r="65">
      <c r="E65" s="12"/>
      <c r="F65" s="12"/>
      <c r="G65" s="12"/>
      <c r="H65" s="12"/>
      <c r="I65" s="12"/>
      <c r="J65" s="12"/>
    </row>
    <row r="66">
      <c r="E66" s="12"/>
      <c r="F66" s="12"/>
      <c r="G66" s="12"/>
      <c r="H66" s="12"/>
      <c r="I66" s="12"/>
      <c r="J66" s="12"/>
    </row>
    <row r="67">
      <c r="E67" s="12"/>
      <c r="F67" s="12"/>
      <c r="G67" s="12"/>
      <c r="H67" s="12"/>
      <c r="I67" s="12"/>
      <c r="J67" s="12"/>
    </row>
    <row r="68">
      <c r="E68" s="12"/>
      <c r="F68" s="12"/>
      <c r="G68" s="12"/>
      <c r="H68" s="12"/>
      <c r="I68" s="12"/>
      <c r="J68" s="12"/>
    </row>
    <row r="69">
      <c r="E69" s="12"/>
      <c r="F69" s="12"/>
      <c r="G69" s="12"/>
      <c r="H69" s="12"/>
      <c r="I69" s="12"/>
      <c r="J69" s="12"/>
    </row>
    <row r="70">
      <c r="E70" s="12"/>
      <c r="F70" s="12"/>
      <c r="G70" s="12"/>
      <c r="H70" s="12"/>
      <c r="I70" s="12"/>
      <c r="J70" s="12"/>
    </row>
    <row r="71">
      <c r="E71" s="12"/>
      <c r="F71" s="12"/>
      <c r="G71" s="12"/>
      <c r="H71" s="12"/>
      <c r="I71" s="12"/>
      <c r="J71" s="12"/>
    </row>
    <row r="72">
      <c r="E72" s="12"/>
      <c r="F72" s="12"/>
      <c r="G72" s="12"/>
      <c r="H72" s="12"/>
      <c r="I72" s="12"/>
      <c r="J72" s="12"/>
    </row>
    <row r="73">
      <c r="E73" s="12"/>
      <c r="F73" s="12"/>
      <c r="G73" s="12"/>
      <c r="H73" s="12"/>
      <c r="I73" s="12"/>
      <c r="J73" s="12"/>
    </row>
    <row r="74">
      <c r="E74" s="12"/>
      <c r="F74" s="12"/>
      <c r="G74" s="12"/>
      <c r="H74" s="12"/>
      <c r="I74" s="12"/>
      <c r="J74" s="12"/>
    </row>
    <row r="75">
      <c r="E75" s="12"/>
      <c r="F75" s="12"/>
      <c r="G75" s="12"/>
      <c r="H75" s="12"/>
      <c r="I75" s="12"/>
      <c r="J75" s="12"/>
    </row>
    <row r="76">
      <c r="E76" s="12"/>
      <c r="F76" s="12"/>
      <c r="G76" s="12"/>
      <c r="H76" s="12"/>
      <c r="I76" s="12"/>
      <c r="J76" s="12"/>
    </row>
    <row r="77">
      <c r="E77" s="12"/>
      <c r="F77" s="12"/>
      <c r="G77" s="12"/>
      <c r="H77" s="12"/>
      <c r="I77" s="12"/>
      <c r="J77" s="12"/>
    </row>
    <row r="78">
      <c r="E78" s="12"/>
      <c r="F78" s="12"/>
      <c r="G78" s="12"/>
      <c r="H78" s="12"/>
      <c r="I78" s="12"/>
      <c r="J78" s="12"/>
    </row>
    <row r="79">
      <c r="E79" s="12"/>
      <c r="F79" s="12"/>
      <c r="G79" s="12"/>
      <c r="H79" s="12"/>
      <c r="I79" s="12"/>
      <c r="J79" s="12"/>
    </row>
    <row r="80">
      <c r="E80" s="12"/>
      <c r="F80" s="12"/>
      <c r="G80" s="12"/>
      <c r="H80" s="12"/>
      <c r="I80" s="12"/>
      <c r="J80" s="12"/>
    </row>
    <row r="81">
      <c r="E81" s="12"/>
      <c r="F81" s="12"/>
      <c r="G81" s="12"/>
      <c r="H81" s="12"/>
      <c r="I81" s="12"/>
      <c r="J81" s="12"/>
    </row>
    <row r="82">
      <c r="E82" s="12"/>
      <c r="F82" s="12"/>
      <c r="G82" s="12"/>
      <c r="H82" s="12"/>
      <c r="I82" s="12"/>
      <c r="J82" s="12"/>
    </row>
    <row r="83">
      <c r="E83" s="12"/>
      <c r="F83" s="12"/>
      <c r="G83" s="12"/>
      <c r="H83" s="12"/>
      <c r="I83" s="12"/>
      <c r="J83" s="12"/>
    </row>
    <row r="84">
      <c r="E84" s="12"/>
      <c r="F84" s="12"/>
      <c r="G84" s="12"/>
      <c r="H84" s="12"/>
      <c r="I84" s="12"/>
      <c r="J84" s="12"/>
    </row>
    <row r="85">
      <c r="E85" s="12"/>
      <c r="F85" s="12"/>
      <c r="G85" s="12"/>
      <c r="H85" s="12"/>
      <c r="I85" s="12"/>
      <c r="J85" s="12"/>
    </row>
    <row r="86">
      <c r="E86" s="12"/>
      <c r="F86" s="12"/>
      <c r="G86" s="12"/>
      <c r="H86" s="12"/>
      <c r="I86" s="12"/>
      <c r="J86" s="12"/>
    </row>
    <row r="87">
      <c r="E87" s="12"/>
      <c r="F87" s="12"/>
      <c r="G87" s="12"/>
      <c r="H87" s="12"/>
      <c r="I87" s="12"/>
      <c r="J87" s="12"/>
    </row>
    <row r="88">
      <c r="E88" s="12"/>
      <c r="F88" s="12"/>
      <c r="G88" s="12"/>
      <c r="H88" s="12"/>
      <c r="I88" s="12"/>
      <c r="J88" s="12"/>
    </row>
    <row r="89">
      <c r="E89" s="12"/>
      <c r="F89" s="12"/>
      <c r="G89" s="12"/>
      <c r="H89" s="12"/>
      <c r="I89" s="12"/>
      <c r="J89" s="12"/>
    </row>
    <row r="90">
      <c r="E90" s="12"/>
      <c r="F90" s="12"/>
      <c r="G90" s="12"/>
      <c r="H90" s="12"/>
      <c r="I90" s="12"/>
      <c r="J90" s="12"/>
    </row>
    <row r="91">
      <c r="E91" s="12"/>
      <c r="F91" s="12"/>
      <c r="G91" s="12"/>
      <c r="H91" s="12"/>
      <c r="I91" s="12"/>
      <c r="J91" s="12"/>
    </row>
    <row r="92">
      <c r="E92" s="12"/>
      <c r="F92" s="12"/>
      <c r="G92" s="12"/>
      <c r="H92" s="12"/>
      <c r="I92" s="12"/>
      <c r="J92" s="12"/>
    </row>
    <row r="93">
      <c r="E93" s="12"/>
      <c r="F93" s="12"/>
      <c r="G93" s="12"/>
      <c r="H93" s="12"/>
      <c r="I93" s="12"/>
      <c r="J93" s="12"/>
    </row>
    <row r="94">
      <c r="E94" s="12"/>
      <c r="F94" s="12"/>
      <c r="G94" s="12"/>
      <c r="H94" s="12"/>
      <c r="I94" s="12"/>
      <c r="J94" s="12"/>
    </row>
    <row r="95">
      <c r="E95" s="12"/>
      <c r="F95" s="12"/>
      <c r="G95" s="12"/>
      <c r="H95" s="12"/>
      <c r="I95" s="12"/>
      <c r="J95" s="12"/>
    </row>
    <row r="96">
      <c r="E96" s="12"/>
      <c r="F96" s="12"/>
      <c r="G96" s="12"/>
      <c r="H96" s="12"/>
      <c r="I96" s="12"/>
      <c r="J96" s="12"/>
    </row>
    <row r="97">
      <c r="E97" s="12"/>
      <c r="F97" s="12"/>
      <c r="G97" s="12"/>
      <c r="H97" s="12"/>
      <c r="I97" s="12"/>
      <c r="J97" s="12"/>
    </row>
    <row r="98">
      <c r="E98" s="12"/>
      <c r="F98" s="12"/>
      <c r="G98" s="12"/>
      <c r="H98" s="12"/>
      <c r="I98" s="12"/>
      <c r="J98" s="12"/>
    </row>
    <row r="99">
      <c r="E99" s="12"/>
      <c r="F99" s="12"/>
      <c r="G99" s="12"/>
      <c r="H99" s="12"/>
      <c r="I99" s="12"/>
      <c r="J99" s="12"/>
    </row>
    <row r="100">
      <c r="E100" s="12"/>
      <c r="F100" s="12"/>
      <c r="G100" s="12"/>
      <c r="H100" s="12"/>
      <c r="I100" s="12"/>
      <c r="J100" s="12"/>
    </row>
    <row r="101">
      <c r="E101" s="12"/>
      <c r="F101" s="12"/>
      <c r="G101" s="12"/>
      <c r="H101" s="12"/>
      <c r="I101" s="12"/>
      <c r="J101" s="12"/>
    </row>
    <row r="102">
      <c r="E102" s="12"/>
      <c r="F102" s="12"/>
      <c r="G102" s="12"/>
      <c r="H102" s="12"/>
      <c r="I102" s="12"/>
      <c r="J102" s="12"/>
    </row>
    <row r="103">
      <c r="E103" s="12"/>
      <c r="F103" s="12"/>
      <c r="G103" s="12"/>
      <c r="H103" s="12"/>
      <c r="I103" s="12"/>
      <c r="J103" s="12"/>
    </row>
    <row r="104">
      <c r="E104" s="12"/>
      <c r="F104" s="12"/>
      <c r="G104" s="12"/>
      <c r="H104" s="12"/>
      <c r="I104" s="12"/>
      <c r="J104" s="12"/>
    </row>
    <row r="105">
      <c r="E105" s="12"/>
      <c r="F105" s="12"/>
      <c r="G105" s="12"/>
      <c r="H105" s="12"/>
      <c r="I105" s="12"/>
      <c r="J105" s="12"/>
    </row>
    <row r="106">
      <c r="E106" s="12"/>
      <c r="F106" s="12"/>
      <c r="G106" s="12"/>
      <c r="H106" s="12"/>
      <c r="I106" s="12"/>
      <c r="J106" s="12"/>
    </row>
    <row r="107">
      <c r="E107" s="12"/>
      <c r="F107" s="12"/>
      <c r="G107" s="12"/>
      <c r="H107" s="12"/>
      <c r="I107" s="12"/>
      <c r="J107" s="12"/>
    </row>
    <row r="108">
      <c r="E108" s="12"/>
      <c r="F108" s="12"/>
      <c r="G108" s="12"/>
      <c r="H108" s="12"/>
      <c r="I108" s="12"/>
      <c r="J108" s="12"/>
    </row>
    <row r="109">
      <c r="E109" s="12"/>
      <c r="F109" s="12"/>
      <c r="G109" s="12"/>
      <c r="H109" s="12"/>
      <c r="I109" s="12"/>
      <c r="J109" s="12"/>
    </row>
    <row r="110">
      <c r="E110" s="12"/>
      <c r="F110" s="12"/>
      <c r="G110" s="12"/>
      <c r="H110" s="12"/>
      <c r="I110" s="12"/>
      <c r="J110" s="12"/>
    </row>
    <row r="111">
      <c r="E111" s="12"/>
      <c r="F111" s="12"/>
      <c r="G111" s="12"/>
      <c r="H111" s="12"/>
      <c r="I111" s="12"/>
      <c r="J111" s="12"/>
    </row>
    <row r="112">
      <c r="E112" s="12"/>
      <c r="F112" s="12"/>
      <c r="G112" s="12"/>
      <c r="H112" s="12"/>
      <c r="I112" s="12"/>
      <c r="J112" s="12"/>
    </row>
    <row r="113">
      <c r="E113" s="12"/>
      <c r="F113" s="12"/>
      <c r="G113" s="12"/>
      <c r="H113" s="12"/>
      <c r="I113" s="12"/>
      <c r="J113" s="12"/>
    </row>
    <row r="114">
      <c r="E114" s="12"/>
      <c r="F114" s="12"/>
      <c r="G114" s="12"/>
      <c r="H114" s="12"/>
      <c r="I114" s="12"/>
      <c r="J114" s="12"/>
    </row>
    <row r="115">
      <c r="E115" s="12"/>
      <c r="F115" s="12"/>
      <c r="G115" s="12"/>
      <c r="H115" s="12"/>
      <c r="I115" s="12"/>
      <c r="J115" s="12"/>
    </row>
    <row r="116">
      <c r="E116" s="12"/>
      <c r="F116" s="12"/>
      <c r="G116" s="12"/>
      <c r="H116" s="12"/>
      <c r="I116" s="12"/>
      <c r="J116" s="12"/>
    </row>
    <row r="117">
      <c r="E117" s="12"/>
      <c r="F117" s="12"/>
      <c r="G117" s="12"/>
      <c r="H117" s="12"/>
      <c r="I117" s="12"/>
      <c r="J117" s="12"/>
    </row>
    <row r="118">
      <c r="E118" s="12"/>
      <c r="F118" s="12"/>
      <c r="G118" s="12"/>
      <c r="H118" s="12"/>
      <c r="I118" s="12"/>
      <c r="J118" s="12"/>
    </row>
    <row r="119">
      <c r="E119" s="12"/>
      <c r="F119" s="12"/>
      <c r="G119" s="12"/>
      <c r="H119" s="12"/>
      <c r="I119" s="12"/>
      <c r="J119" s="12"/>
    </row>
    <row r="120">
      <c r="E120" s="12"/>
      <c r="F120" s="12"/>
      <c r="G120" s="12"/>
      <c r="H120" s="12"/>
      <c r="I120" s="12"/>
      <c r="J120" s="12"/>
    </row>
    <row r="121">
      <c r="E121" s="12"/>
      <c r="F121" s="12"/>
      <c r="G121" s="12"/>
      <c r="H121" s="12"/>
      <c r="I121" s="12"/>
      <c r="J121" s="12"/>
    </row>
    <row r="122">
      <c r="E122" s="12"/>
      <c r="F122" s="12"/>
      <c r="G122" s="12"/>
      <c r="H122" s="12"/>
      <c r="I122" s="12"/>
      <c r="J122" s="12"/>
    </row>
    <row r="123">
      <c r="E123" s="12"/>
      <c r="F123" s="12"/>
      <c r="G123" s="12"/>
      <c r="H123" s="12"/>
      <c r="I123" s="12"/>
      <c r="J123" s="12"/>
    </row>
    <row r="124">
      <c r="E124" s="12"/>
      <c r="F124" s="12"/>
      <c r="G124" s="12"/>
      <c r="H124" s="12"/>
      <c r="I124" s="12"/>
      <c r="J124" s="12"/>
    </row>
    <row r="125">
      <c r="E125" s="12"/>
      <c r="F125" s="12"/>
      <c r="G125" s="12"/>
      <c r="H125" s="12"/>
      <c r="I125" s="12"/>
      <c r="J125" s="12"/>
    </row>
    <row r="126">
      <c r="E126" s="12"/>
      <c r="F126" s="12"/>
      <c r="G126" s="12"/>
      <c r="H126" s="12"/>
      <c r="I126" s="12"/>
      <c r="J126" s="12"/>
    </row>
    <row r="127">
      <c r="E127" s="12"/>
      <c r="F127" s="12"/>
      <c r="G127" s="12"/>
      <c r="H127" s="12"/>
      <c r="I127" s="12"/>
      <c r="J127" s="12"/>
    </row>
    <row r="128">
      <c r="E128" s="12"/>
      <c r="F128" s="12"/>
      <c r="G128" s="12"/>
      <c r="H128" s="12"/>
      <c r="I128" s="12"/>
      <c r="J128" s="12"/>
    </row>
    <row r="129">
      <c r="E129" s="12"/>
      <c r="F129" s="12"/>
      <c r="G129" s="12"/>
      <c r="H129" s="12"/>
      <c r="I129" s="12"/>
      <c r="J129" s="12"/>
    </row>
    <row r="130">
      <c r="E130" s="12"/>
      <c r="F130" s="12"/>
      <c r="G130" s="12"/>
      <c r="H130" s="12"/>
      <c r="I130" s="12"/>
      <c r="J130" s="12"/>
    </row>
    <row r="131">
      <c r="E131" s="12"/>
      <c r="F131" s="12"/>
      <c r="G131" s="12"/>
      <c r="H131" s="12"/>
      <c r="I131" s="12"/>
      <c r="J131" s="12"/>
    </row>
    <row r="132">
      <c r="E132" s="12"/>
      <c r="F132" s="12"/>
      <c r="G132" s="12"/>
      <c r="H132" s="12"/>
      <c r="I132" s="12"/>
      <c r="J132" s="12"/>
    </row>
    <row r="133">
      <c r="E133" s="12"/>
      <c r="F133" s="12"/>
      <c r="G133" s="12"/>
      <c r="H133" s="12"/>
      <c r="I133" s="12"/>
      <c r="J133" s="12"/>
    </row>
    <row r="134">
      <c r="E134" s="12"/>
      <c r="F134" s="12"/>
      <c r="G134" s="12"/>
      <c r="H134" s="12"/>
      <c r="I134" s="12"/>
      <c r="J134" s="12"/>
    </row>
    <row r="135">
      <c r="E135" s="12"/>
      <c r="F135" s="12"/>
      <c r="G135" s="12"/>
      <c r="H135" s="12"/>
      <c r="I135" s="12"/>
      <c r="J135" s="12"/>
    </row>
    <row r="136">
      <c r="E136" s="12"/>
      <c r="F136" s="12"/>
      <c r="G136" s="12"/>
      <c r="H136" s="12"/>
      <c r="I136" s="12"/>
      <c r="J136" s="12"/>
    </row>
    <row r="137">
      <c r="E137" s="12"/>
      <c r="F137" s="12"/>
      <c r="G137" s="12"/>
      <c r="H137" s="12"/>
      <c r="I137" s="12"/>
      <c r="J137" s="12"/>
    </row>
    <row r="138">
      <c r="E138" s="12"/>
      <c r="F138" s="12"/>
      <c r="G138" s="12"/>
      <c r="H138" s="12"/>
      <c r="I138" s="12"/>
      <c r="J138" s="12"/>
    </row>
    <row r="139">
      <c r="E139" s="12"/>
      <c r="F139" s="12"/>
      <c r="G139" s="12"/>
      <c r="H139" s="12"/>
      <c r="I139" s="12"/>
      <c r="J139" s="12"/>
    </row>
    <row r="140">
      <c r="E140" s="12"/>
      <c r="F140" s="12"/>
      <c r="G140" s="12"/>
      <c r="H140" s="12"/>
      <c r="I140" s="12"/>
      <c r="J140" s="12"/>
    </row>
    <row r="141">
      <c r="E141" s="12"/>
      <c r="F141" s="12"/>
      <c r="G141" s="12"/>
      <c r="H141" s="12"/>
      <c r="I141" s="12"/>
      <c r="J141" s="12"/>
    </row>
    <row r="142">
      <c r="E142" s="12"/>
      <c r="F142" s="12"/>
      <c r="G142" s="12"/>
      <c r="H142" s="12"/>
      <c r="I142" s="12"/>
      <c r="J142" s="12"/>
    </row>
    <row r="143">
      <c r="E143" s="12"/>
      <c r="F143" s="12"/>
      <c r="G143" s="12"/>
      <c r="H143" s="12"/>
      <c r="I143" s="12"/>
      <c r="J143" s="12"/>
    </row>
    <row r="144">
      <c r="E144" s="12"/>
      <c r="F144" s="12"/>
      <c r="G144" s="12"/>
      <c r="H144" s="12"/>
      <c r="I144" s="12"/>
      <c r="J144" s="12"/>
    </row>
    <row r="145">
      <c r="E145" s="12"/>
      <c r="F145" s="12"/>
      <c r="G145" s="12"/>
      <c r="H145" s="12"/>
      <c r="I145" s="12"/>
      <c r="J145" s="12"/>
    </row>
    <row r="146">
      <c r="E146" s="12"/>
      <c r="F146" s="12"/>
      <c r="G146" s="12"/>
      <c r="H146" s="12"/>
      <c r="I146" s="12"/>
      <c r="J146" s="12"/>
    </row>
    <row r="147">
      <c r="E147" s="12"/>
      <c r="F147" s="12"/>
      <c r="G147" s="12"/>
      <c r="H147" s="12"/>
      <c r="I147" s="12"/>
      <c r="J147" s="12"/>
    </row>
    <row r="148">
      <c r="E148" s="12"/>
      <c r="F148" s="12"/>
      <c r="G148" s="12"/>
      <c r="H148" s="12"/>
      <c r="I148" s="12"/>
      <c r="J148" s="12"/>
    </row>
    <row r="149">
      <c r="E149" s="12"/>
      <c r="F149" s="12"/>
      <c r="G149" s="12"/>
      <c r="H149" s="12"/>
      <c r="I149" s="12"/>
      <c r="J149" s="12"/>
    </row>
    <row r="150">
      <c r="E150" s="12"/>
      <c r="F150" s="12"/>
      <c r="G150" s="12"/>
      <c r="H150" s="12"/>
      <c r="I150" s="12"/>
      <c r="J150" s="12"/>
    </row>
    <row r="151">
      <c r="E151" s="12"/>
      <c r="F151" s="12"/>
      <c r="G151" s="12"/>
      <c r="H151" s="12"/>
      <c r="I151" s="12"/>
      <c r="J151" s="12"/>
    </row>
    <row r="152">
      <c r="E152" s="12"/>
      <c r="F152" s="12"/>
      <c r="G152" s="12"/>
      <c r="H152" s="12"/>
      <c r="I152" s="12"/>
      <c r="J152" s="12"/>
    </row>
    <row r="153">
      <c r="E153" s="12"/>
      <c r="F153" s="12"/>
      <c r="G153" s="12"/>
      <c r="H153" s="12"/>
      <c r="I153" s="12"/>
      <c r="J153" s="12"/>
    </row>
    <row r="154">
      <c r="E154" s="12"/>
      <c r="F154" s="12"/>
      <c r="G154" s="12"/>
      <c r="H154" s="12"/>
      <c r="I154" s="12"/>
      <c r="J154" s="12"/>
    </row>
    <row r="155">
      <c r="E155" s="12"/>
      <c r="F155" s="12"/>
      <c r="G155" s="12"/>
      <c r="H155" s="12"/>
      <c r="I155" s="12"/>
      <c r="J155" s="12"/>
    </row>
    <row r="156">
      <c r="E156" s="12"/>
      <c r="F156" s="12"/>
      <c r="G156" s="12"/>
      <c r="H156" s="12"/>
      <c r="I156" s="12"/>
      <c r="J156" s="12"/>
    </row>
    <row r="157">
      <c r="E157" s="12"/>
      <c r="F157" s="12"/>
      <c r="G157" s="12"/>
      <c r="H157" s="12"/>
      <c r="I157" s="12"/>
      <c r="J157" s="12"/>
    </row>
    <row r="158">
      <c r="E158" s="12"/>
      <c r="F158" s="12"/>
      <c r="G158" s="12"/>
      <c r="H158" s="12"/>
      <c r="I158" s="12"/>
      <c r="J158" s="12"/>
    </row>
    <row r="159">
      <c r="E159" s="12"/>
      <c r="F159" s="12"/>
      <c r="G159" s="12"/>
      <c r="H159" s="12"/>
      <c r="I159" s="12"/>
      <c r="J159" s="12"/>
    </row>
    <row r="160">
      <c r="E160" s="12"/>
      <c r="F160" s="12"/>
      <c r="G160" s="12"/>
      <c r="H160" s="12"/>
      <c r="I160" s="12"/>
      <c r="J160" s="12"/>
    </row>
    <row r="161">
      <c r="E161" s="12"/>
      <c r="F161" s="12"/>
      <c r="G161" s="12"/>
      <c r="H161" s="12"/>
      <c r="I161" s="12"/>
      <c r="J161" s="12"/>
    </row>
    <row r="162">
      <c r="E162" s="12"/>
      <c r="F162" s="12"/>
      <c r="G162" s="12"/>
      <c r="H162" s="12"/>
      <c r="I162" s="12"/>
      <c r="J162" s="12"/>
    </row>
    <row r="163">
      <c r="E163" s="12"/>
      <c r="F163" s="12"/>
      <c r="G163" s="12"/>
      <c r="H163" s="12"/>
      <c r="I163" s="12"/>
      <c r="J163" s="12"/>
    </row>
    <row r="164">
      <c r="E164" s="12"/>
      <c r="F164" s="12"/>
      <c r="G164" s="12"/>
      <c r="H164" s="12"/>
      <c r="I164" s="12"/>
      <c r="J164" s="12"/>
    </row>
    <row r="165">
      <c r="E165" s="12"/>
      <c r="F165" s="12"/>
      <c r="G165" s="12"/>
      <c r="H165" s="12"/>
      <c r="I165" s="12"/>
      <c r="J165" s="12"/>
    </row>
    <row r="166">
      <c r="E166" s="12"/>
      <c r="F166" s="12"/>
      <c r="G166" s="12"/>
      <c r="H166" s="12"/>
      <c r="I166" s="12"/>
      <c r="J166" s="12"/>
    </row>
    <row r="167">
      <c r="E167" s="12"/>
      <c r="F167" s="12"/>
      <c r="G167" s="12"/>
      <c r="H167" s="12"/>
      <c r="I167" s="12"/>
      <c r="J167" s="12"/>
    </row>
    <row r="168">
      <c r="E168" s="12"/>
      <c r="F168" s="12"/>
      <c r="G168" s="12"/>
      <c r="H168" s="12"/>
      <c r="I168" s="12"/>
      <c r="J168" s="12"/>
    </row>
    <row r="169">
      <c r="E169" s="12"/>
      <c r="F169" s="12"/>
      <c r="G169" s="12"/>
      <c r="H169" s="12"/>
      <c r="I169" s="12"/>
      <c r="J169" s="12"/>
    </row>
    <row r="170">
      <c r="E170" s="12"/>
      <c r="F170" s="12"/>
      <c r="G170" s="12"/>
      <c r="H170" s="12"/>
      <c r="I170" s="12"/>
      <c r="J170" s="12"/>
    </row>
    <row r="171">
      <c r="E171" s="12"/>
      <c r="F171" s="12"/>
      <c r="G171" s="12"/>
      <c r="H171" s="12"/>
      <c r="I171" s="12"/>
      <c r="J171" s="12"/>
    </row>
    <row r="172">
      <c r="E172" s="12"/>
      <c r="F172" s="12"/>
      <c r="G172" s="12"/>
      <c r="H172" s="12"/>
      <c r="I172" s="12"/>
      <c r="J172" s="12"/>
    </row>
    <row r="173">
      <c r="E173" s="12"/>
      <c r="F173" s="12"/>
      <c r="G173" s="12"/>
      <c r="H173" s="12"/>
      <c r="I173" s="12"/>
      <c r="J173" s="12"/>
    </row>
    <row r="174">
      <c r="E174" s="12"/>
      <c r="F174" s="12"/>
      <c r="G174" s="12"/>
      <c r="H174" s="12"/>
      <c r="I174" s="12"/>
      <c r="J174" s="12"/>
    </row>
    <row r="175">
      <c r="E175" s="12"/>
      <c r="F175" s="12"/>
      <c r="G175" s="12"/>
      <c r="H175" s="12"/>
      <c r="I175" s="12"/>
      <c r="J175" s="12"/>
    </row>
    <row r="176">
      <c r="E176" s="12"/>
      <c r="F176" s="12"/>
      <c r="G176" s="12"/>
      <c r="H176" s="12"/>
      <c r="I176" s="12"/>
      <c r="J176" s="12"/>
    </row>
    <row r="177">
      <c r="E177" s="12"/>
      <c r="F177" s="12"/>
      <c r="G177" s="12"/>
      <c r="H177" s="12"/>
      <c r="I177" s="12"/>
      <c r="J177" s="12"/>
    </row>
    <row r="178">
      <c r="E178" s="12"/>
      <c r="F178" s="12"/>
      <c r="G178" s="12"/>
      <c r="H178" s="12"/>
      <c r="I178" s="12"/>
      <c r="J178" s="12"/>
    </row>
    <row r="179">
      <c r="E179" s="12"/>
      <c r="F179" s="12"/>
      <c r="G179" s="12"/>
      <c r="H179" s="12"/>
      <c r="I179" s="12"/>
      <c r="J179" s="12"/>
    </row>
    <row r="180">
      <c r="E180" s="12"/>
      <c r="F180" s="12"/>
      <c r="G180" s="12"/>
      <c r="H180" s="12"/>
      <c r="I180" s="12"/>
      <c r="J180" s="12"/>
    </row>
    <row r="181">
      <c r="E181" s="12"/>
      <c r="F181" s="12"/>
      <c r="G181" s="12"/>
      <c r="H181" s="12"/>
      <c r="I181" s="12"/>
      <c r="J181" s="12"/>
    </row>
    <row r="182">
      <c r="E182" s="12"/>
      <c r="F182" s="12"/>
      <c r="G182" s="12"/>
      <c r="H182" s="12"/>
      <c r="I182" s="12"/>
      <c r="J182" s="12"/>
    </row>
    <row r="183">
      <c r="E183" s="12"/>
      <c r="F183" s="12"/>
      <c r="G183" s="12"/>
      <c r="H183" s="12"/>
      <c r="I183" s="12"/>
      <c r="J183" s="12"/>
    </row>
    <row r="184">
      <c r="E184" s="12"/>
      <c r="F184" s="12"/>
      <c r="G184" s="12"/>
      <c r="H184" s="12"/>
      <c r="I184" s="12"/>
      <c r="J184" s="12"/>
    </row>
    <row r="185">
      <c r="E185" s="12"/>
      <c r="F185" s="12"/>
      <c r="G185" s="12"/>
      <c r="H185" s="12"/>
      <c r="I185" s="12"/>
      <c r="J185" s="12"/>
    </row>
    <row r="186">
      <c r="E186" s="12"/>
      <c r="F186" s="12"/>
      <c r="G186" s="12"/>
      <c r="H186" s="12"/>
      <c r="I186" s="12"/>
      <c r="J186" s="12"/>
    </row>
    <row r="187">
      <c r="E187" s="12"/>
      <c r="F187" s="12"/>
      <c r="G187" s="12"/>
      <c r="H187" s="12"/>
      <c r="I187" s="12"/>
      <c r="J187" s="12"/>
    </row>
    <row r="188">
      <c r="E188" s="12"/>
      <c r="F188" s="12"/>
      <c r="G188" s="12"/>
      <c r="H188" s="12"/>
      <c r="I188" s="12"/>
      <c r="J188" s="12"/>
    </row>
    <row r="189">
      <c r="E189" s="12"/>
      <c r="F189" s="12"/>
      <c r="G189" s="12"/>
      <c r="H189" s="12"/>
      <c r="I189" s="12"/>
      <c r="J189" s="12"/>
    </row>
    <row r="190">
      <c r="E190" s="12"/>
      <c r="F190" s="12"/>
      <c r="G190" s="12"/>
      <c r="H190" s="12"/>
      <c r="I190" s="12"/>
      <c r="J190" s="12"/>
    </row>
    <row r="191">
      <c r="E191" s="12"/>
      <c r="F191" s="12"/>
      <c r="G191" s="12"/>
      <c r="H191" s="12"/>
      <c r="I191" s="12"/>
      <c r="J191" s="12"/>
    </row>
    <row r="192">
      <c r="E192" s="12"/>
      <c r="F192" s="12"/>
      <c r="G192" s="12"/>
      <c r="H192" s="12"/>
      <c r="I192" s="12"/>
      <c r="J192" s="12"/>
    </row>
    <row r="193">
      <c r="E193" s="12"/>
      <c r="F193" s="12"/>
      <c r="G193" s="12"/>
      <c r="H193" s="12"/>
      <c r="I193" s="12"/>
      <c r="J193" s="12"/>
    </row>
    <row r="194">
      <c r="E194" s="12"/>
      <c r="F194" s="12"/>
      <c r="G194" s="12"/>
      <c r="H194" s="12"/>
      <c r="I194" s="12"/>
      <c r="J194" s="12"/>
    </row>
    <row r="195">
      <c r="E195" s="12"/>
      <c r="F195" s="12"/>
      <c r="G195" s="12"/>
      <c r="H195" s="12"/>
      <c r="I195" s="12"/>
      <c r="J195" s="12"/>
    </row>
    <row r="196">
      <c r="E196" s="12"/>
      <c r="F196" s="12"/>
      <c r="G196" s="12"/>
      <c r="H196" s="12"/>
      <c r="I196" s="12"/>
      <c r="J196" s="12"/>
    </row>
    <row r="197">
      <c r="E197" s="12"/>
      <c r="F197" s="12"/>
      <c r="G197" s="12"/>
      <c r="H197" s="12"/>
      <c r="I197" s="12"/>
      <c r="J197" s="12"/>
    </row>
    <row r="198">
      <c r="E198" s="12"/>
      <c r="F198" s="12"/>
      <c r="G198" s="12"/>
      <c r="H198" s="12"/>
      <c r="I198" s="12"/>
      <c r="J198" s="12"/>
    </row>
    <row r="199">
      <c r="E199" s="12"/>
      <c r="F199" s="12"/>
      <c r="G199" s="12"/>
      <c r="H199" s="12"/>
      <c r="I199" s="12"/>
      <c r="J199" s="12"/>
    </row>
    <row r="200">
      <c r="E200" s="12"/>
      <c r="F200" s="12"/>
      <c r="G200" s="12"/>
      <c r="H200" s="12"/>
      <c r="I200" s="12"/>
      <c r="J200" s="12"/>
    </row>
    <row r="201">
      <c r="E201" s="12"/>
      <c r="F201" s="12"/>
      <c r="G201" s="12"/>
      <c r="H201" s="12"/>
      <c r="I201" s="12"/>
      <c r="J201" s="12"/>
    </row>
    <row r="202">
      <c r="E202" s="12"/>
      <c r="F202" s="12"/>
      <c r="G202" s="12"/>
      <c r="H202" s="12"/>
      <c r="I202" s="12"/>
      <c r="J202" s="12"/>
    </row>
    <row r="203">
      <c r="E203" s="12"/>
      <c r="F203" s="12"/>
      <c r="G203" s="12"/>
      <c r="H203" s="12"/>
      <c r="I203" s="12"/>
      <c r="J203" s="12"/>
    </row>
    <row r="204">
      <c r="E204" s="12"/>
      <c r="F204" s="12"/>
      <c r="G204" s="12"/>
      <c r="H204" s="12"/>
      <c r="I204" s="12"/>
      <c r="J204" s="12"/>
    </row>
    <row r="205">
      <c r="E205" s="12"/>
      <c r="F205" s="12"/>
      <c r="G205" s="12"/>
      <c r="H205" s="12"/>
      <c r="I205" s="12"/>
      <c r="J205" s="12"/>
    </row>
    <row r="206">
      <c r="E206" s="12"/>
      <c r="F206" s="12"/>
      <c r="G206" s="12"/>
      <c r="H206" s="12"/>
      <c r="I206" s="12"/>
      <c r="J206" s="12"/>
    </row>
    <row r="207">
      <c r="E207" s="12"/>
      <c r="F207" s="12"/>
      <c r="G207" s="12"/>
      <c r="H207" s="12"/>
      <c r="I207" s="12"/>
      <c r="J207" s="12"/>
    </row>
    <row r="208">
      <c r="E208" s="12"/>
      <c r="F208" s="12"/>
      <c r="G208" s="12"/>
      <c r="H208" s="12"/>
      <c r="I208" s="12"/>
      <c r="J208" s="12"/>
    </row>
    <row r="209">
      <c r="E209" s="12"/>
      <c r="F209" s="12"/>
      <c r="G209" s="12"/>
      <c r="H209" s="12"/>
      <c r="I209" s="12"/>
      <c r="J209" s="12"/>
    </row>
    <row r="210">
      <c r="E210" s="12"/>
      <c r="F210" s="12"/>
      <c r="G210" s="12"/>
      <c r="H210" s="12"/>
      <c r="I210" s="12"/>
      <c r="J210" s="12"/>
    </row>
    <row r="211">
      <c r="E211" s="12"/>
      <c r="F211" s="12"/>
      <c r="G211" s="12"/>
      <c r="H211" s="12"/>
      <c r="I211" s="12"/>
      <c r="J211" s="12"/>
    </row>
    <row r="212">
      <c r="E212" s="12"/>
      <c r="F212" s="12"/>
      <c r="G212" s="12"/>
      <c r="H212" s="12"/>
      <c r="I212" s="12"/>
      <c r="J212" s="12"/>
    </row>
    <row r="213">
      <c r="E213" s="12"/>
      <c r="F213" s="12"/>
      <c r="G213" s="12"/>
      <c r="H213" s="12"/>
      <c r="I213" s="12"/>
      <c r="J213" s="12"/>
    </row>
    <row r="214">
      <c r="E214" s="12"/>
      <c r="F214" s="12"/>
      <c r="G214" s="12"/>
      <c r="H214" s="12"/>
      <c r="I214" s="12"/>
      <c r="J214" s="12"/>
    </row>
    <row r="215">
      <c r="E215" s="12"/>
      <c r="F215" s="12"/>
      <c r="G215" s="12"/>
      <c r="H215" s="12"/>
      <c r="I215" s="12"/>
      <c r="J215" s="12"/>
    </row>
    <row r="216">
      <c r="E216" s="12"/>
      <c r="F216" s="12"/>
      <c r="G216" s="12"/>
      <c r="H216" s="12"/>
      <c r="I216" s="12"/>
      <c r="J216" s="12"/>
    </row>
    <row r="217">
      <c r="E217" s="12"/>
      <c r="F217" s="12"/>
      <c r="G217" s="12"/>
      <c r="H217" s="12"/>
      <c r="I217" s="12"/>
      <c r="J217" s="12"/>
    </row>
    <row r="218">
      <c r="E218" s="12"/>
      <c r="F218" s="12"/>
      <c r="G218" s="12"/>
      <c r="H218" s="12"/>
      <c r="I218" s="12"/>
      <c r="J218" s="12"/>
    </row>
    <row r="219">
      <c r="E219" s="12"/>
      <c r="F219" s="12"/>
      <c r="G219" s="12"/>
      <c r="H219" s="12"/>
      <c r="I219" s="12"/>
      <c r="J219" s="12"/>
    </row>
    <row r="220">
      <c r="E220" s="12"/>
      <c r="F220" s="12"/>
      <c r="G220" s="12"/>
      <c r="H220" s="12"/>
      <c r="I220" s="12"/>
      <c r="J220" s="12"/>
    </row>
    <row r="221">
      <c r="E221" s="12"/>
      <c r="F221" s="12"/>
      <c r="G221" s="12"/>
      <c r="H221" s="12"/>
      <c r="I221" s="12"/>
      <c r="J221" s="12"/>
    </row>
    <row r="222">
      <c r="E222" s="12"/>
      <c r="F222" s="12"/>
      <c r="G222" s="12"/>
      <c r="H222" s="12"/>
      <c r="I222" s="12"/>
      <c r="J222" s="12"/>
    </row>
    <row r="223">
      <c r="E223" s="12"/>
      <c r="F223" s="12"/>
      <c r="G223" s="12"/>
      <c r="H223" s="12"/>
      <c r="I223" s="12"/>
      <c r="J223" s="12"/>
    </row>
    <row r="224">
      <c r="E224" s="12"/>
      <c r="F224" s="12"/>
      <c r="G224" s="12"/>
      <c r="H224" s="12"/>
      <c r="I224" s="12"/>
      <c r="J224" s="12"/>
    </row>
    <row r="225">
      <c r="E225" s="12"/>
      <c r="F225" s="12"/>
      <c r="G225" s="12"/>
      <c r="H225" s="12"/>
      <c r="I225" s="12"/>
      <c r="J225" s="12"/>
    </row>
    <row r="226">
      <c r="E226" s="12"/>
      <c r="F226" s="12"/>
      <c r="G226" s="12"/>
      <c r="H226" s="12"/>
      <c r="I226" s="12"/>
      <c r="J226" s="12"/>
    </row>
    <row r="227">
      <c r="E227" s="12"/>
      <c r="F227" s="12"/>
      <c r="G227" s="12"/>
      <c r="H227" s="12"/>
      <c r="I227" s="12"/>
      <c r="J227" s="12"/>
    </row>
    <row r="228">
      <c r="E228" s="12"/>
      <c r="F228" s="12"/>
      <c r="G228" s="12"/>
      <c r="H228" s="12"/>
      <c r="I228" s="12"/>
      <c r="J228" s="12"/>
    </row>
    <row r="229">
      <c r="E229" s="12"/>
      <c r="F229" s="12"/>
      <c r="G229" s="12"/>
      <c r="H229" s="12"/>
      <c r="I229" s="12"/>
      <c r="J229" s="12"/>
    </row>
    <row r="230">
      <c r="E230" s="12"/>
      <c r="F230" s="12"/>
      <c r="G230" s="12"/>
      <c r="H230" s="12"/>
      <c r="I230" s="12"/>
      <c r="J230" s="12"/>
    </row>
    <row r="231">
      <c r="E231" s="12"/>
      <c r="F231" s="12"/>
      <c r="G231" s="12"/>
      <c r="H231" s="12"/>
      <c r="I231" s="12"/>
      <c r="J231" s="12"/>
    </row>
    <row r="232">
      <c r="E232" s="12"/>
      <c r="F232" s="12"/>
      <c r="G232" s="12"/>
      <c r="H232" s="12"/>
      <c r="I232" s="12"/>
      <c r="J232" s="12"/>
    </row>
    <row r="233">
      <c r="E233" s="12"/>
      <c r="F233" s="12"/>
      <c r="G233" s="12"/>
      <c r="H233" s="12"/>
      <c r="I233" s="12"/>
      <c r="J233" s="12"/>
    </row>
    <row r="234">
      <c r="E234" s="12"/>
      <c r="F234" s="12"/>
      <c r="G234" s="12"/>
      <c r="H234" s="12"/>
      <c r="I234" s="12"/>
      <c r="J234" s="12"/>
    </row>
    <row r="235">
      <c r="E235" s="12"/>
      <c r="F235" s="12"/>
      <c r="G235" s="12"/>
      <c r="H235" s="12"/>
      <c r="I235" s="12"/>
      <c r="J235" s="12"/>
    </row>
    <row r="236">
      <c r="E236" s="12"/>
      <c r="F236" s="12"/>
      <c r="G236" s="12"/>
      <c r="H236" s="12"/>
      <c r="I236" s="12"/>
      <c r="J236" s="12"/>
    </row>
    <row r="237">
      <c r="E237" s="12"/>
      <c r="F237" s="12"/>
      <c r="G237" s="12"/>
      <c r="H237" s="12"/>
      <c r="I237" s="12"/>
      <c r="J237" s="12"/>
    </row>
    <row r="238">
      <c r="E238" s="12"/>
      <c r="F238" s="12"/>
      <c r="G238" s="12"/>
      <c r="H238" s="12"/>
      <c r="I238" s="12"/>
      <c r="J238" s="12"/>
    </row>
    <row r="239">
      <c r="E239" s="12"/>
      <c r="F239" s="12"/>
      <c r="G239" s="12"/>
      <c r="H239" s="12"/>
      <c r="I239" s="12"/>
      <c r="J239" s="12"/>
    </row>
    <row r="240">
      <c r="E240" s="12"/>
      <c r="F240" s="12"/>
      <c r="G240" s="12"/>
      <c r="H240" s="12"/>
      <c r="I240" s="12"/>
      <c r="J240" s="12"/>
    </row>
    <row r="241">
      <c r="E241" s="12"/>
      <c r="F241" s="12"/>
      <c r="G241" s="12"/>
      <c r="H241" s="12"/>
      <c r="I241" s="12"/>
      <c r="J241" s="12"/>
    </row>
    <row r="242">
      <c r="E242" s="12"/>
      <c r="F242" s="12"/>
      <c r="G242" s="12"/>
      <c r="H242" s="12"/>
      <c r="I242" s="12"/>
      <c r="J242" s="12"/>
    </row>
    <row r="243">
      <c r="E243" s="12"/>
      <c r="F243" s="12"/>
      <c r="G243" s="12"/>
      <c r="H243" s="12"/>
      <c r="I243" s="12"/>
      <c r="J243" s="12"/>
    </row>
    <row r="244">
      <c r="E244" s="12"/>
      <c r="F244" s="12"/>
      <c r="G244" s="12"/>
      <c r="H244" s="12"/>
      <c r="I244" s="12"/>
      <c r="J244" s="12"/>
    </row>
    <row r="245">
      <c r="E245" s="12"/>
      <c r="F245" s="12"/>
      <c r="G245" s="12"/>
      <c r="H245" s="12"/>
      <c r="I245" s="12"/>
      <c r="J245" s="12"/>
    </row>
    <row r="246">
      <c r="E246" s="12"/>
      <c r="F246" s="12"/>
      <c r="G246" s="12"/>
      <c r="H246" s="12"/>
      <c r="I246" s="12"/>
      <c r="J246" s="12"/>
    </row>
    <row r="247">
      <c r="E247" s="12"/>
      <c r="F247" s="12"/>
      <c r="G247" s="12"/>
      <c r="H247" s="12"/>
      <c r="I247" s="12"/>
      <c r="J247" s="12"/>
    </row>
    <row r="248">
      <c r="E248" s="12"/>
      <c r="F248" s="12"/>
      <c r="G248" s="12"/>
      <c r="H248" s="12"/>
      <c r="I248" s="12"/>
      <c r="J248" s="12"/>
    </row>
    <row r="249">
      <c r="E249" s="12"/>
      <c r="F249" s="12"/>
      <c r="G249" s="12"/>
      <c r="H249" s="12"/>
      <c r="I249" s="12"/>
      <c r="J249" s="12"/>
    </row>
    <row r="250">
      <c r="E250" s="12"/>
      <c r="F250" s="12"/>
      <c r="G250" s="12"/>
      <c r="H250" s="12"/>
      <c r="I250" s="12"/>
      <c r="J250" s="12"/>
    </row>
    <row r="251">
      <c r="E251" s="12"/>
      <c r="F251" s="12"/>
      <c r="G251" s="12"/>
      <c r="H251" s="12"/>
      <c r="I251" s="12"/>
      <c r="J251" s="12"/>
    </row>
    <row r="252">
      <c r="E252" s="12"/>
      <c r="F252" s="12"/>
      <c r="G252" s="12"/>
      <c r="H252" s="12"/>
      <c r="I252" s="12"/>
      <c r="J252" s="12"/>
    </row>
    <row r="253">
      <c r="E253" s="12"/>
      <c r="F253" s="12"/>
      <c r="G253" s="12"/>
      <c r="H253" s="12"/>
      <c r="I253" s="12"/>
      <c r="J253" s="12"/>
    </row>
    <row r="254">
      <c r="E254" s="12"/>
      <c r="F254" s="12"/>
      <c r="G254" s="12"/>
      <c r="H254" s="12"/>
      <c r="I254" s="12"/>
      <c r="J254" s="12"/>
    </row>
    <row r="255">
      <c r="E255" s="12"/>
      <c r="F255" s="12"/>
      <c r="G255" s="12"/>
      <c r="H255" s="12"/>
      <c r="I255" s="12"/>
      <c r="J255" s="12"/>
    </row>
    <row r="256">
      <c r="E256" s="12"/>
      <c r="F256" s="12"/>
      <c r="G256" s="12"/>
      <c r="H256" s="12"/>
      <c r="I256" s="12"/>
      <c r="J256" s="12"/>
    </row>
    <row r="257">
      <c r="E257" s="12"/>
      <c r="F257" s="12"/>
      <c r="G257" s="12"/>
      <c r="H257" s="12"/>
      <c r="I257" s="12"/>
      <c r="J257" s="12"/>
    </row>
    <row r="258">
      <c r="E258" s="12"/>
      <c r="F258" s="12"/>
      <c r="G258" s="12"/>
      <c r="H258" s="12"/>
      <c r="I258" s="12"/>
      <c r="J258" s="12"/>
    </row>
    <row r="259">
      <c r="E259" s="12"/>
      <c r="F259" s="12"/>
      <c r="G259" s="12"/>
      <c r="H259" s="12"/>
      <c r="I259" s="12"/>
      <c r="J259" s="12"/>
    </row>
    <row r="260">
      <c r="E260" s="12"/>
      <c r="F260" s="12"/>
      <c r="G260" s="12"/>
      <c r="H260" s="12"/>
      <c r="I260" s="12"/>
      <c r="J260" s="12"/>
    </row>
    <row r="261">
      <c r="E261" s="12"/>
      <c r="F261" s="12"/>
      <c r="G261" s="12"/>
      <c r="H261" s="12"/>
      <c r="I261" s="12"/>
      <c r="J261" s="12"/>
    </row>
    <row r="262">
      <c r="E262" s="12"/>
      <c r="F262" s="12"/>
      <c r="G262" s="12"/>
      <c r="H262" s="12"/>
      <c r="I262" s="12"/>
      <c r="J262" s="12"/>
    </row>
    <row r="263">
      <c r="E263" s="12"/>
      <c r="F263" s="12"/>
      <c r="G263" s="12"/>
      <c r="H263" s="12"/>
      <c r="I263" s="12"/>
      <c r="J263" s="12"/>
    </row>
    <row r="264">
      <c r="E264" s="12"/>
      <c r="F264" s="12"/>
      <c r="G264" s="12"/>
      <c r="H264" s="12"/>
      <c r="I264" s="12"/>
      <c r="J264" s="12"/>
    </row>
    <row r="265">
      <c r="E265" s="12"/>
      <c r="F265" s="12"/>
      <c r="G265" s="12"/>
      <c r="H265" s="12"/>
      <c r="I265" s="12"/>
      <c r="J265" s="12"/>
    </row>
    <row r="266">
      <c r="E266" s="12"/>
      <c r="F266" s="12"/>
      <c r="G266" s="12"/>
      <c r="H266" s="12"/>
      <c r="I266" s="12"/>
      <c r="J266" s="12"/>
    </row>
    <row r="267">
      <c r="E267" s="12"/>
      <c r="F267" s="12"/>
      <c r="G267" s="12"/>
      <c r="H267" s="12"/>
      <c r="I267" s="12"/>
      <c r="J267" s="12"/>
    </row>
    <row r="268">
      <c r="E268" s="12"/>
      <c r="F268" s="12"/>
      <c r="G268" s="12"/>
      <c r="H268" s="12"/>
      <c r="I268" s="12"/>
      <c r="J268" s="12"/>
    </row>
    <row r="269">
      <c r="E269" s="12"/>
      <c r="F269" s="12"/>
      <c r="G269" s="12"/>
      <c r="H269" s="12"/>
      <c r="I269" s="12"/>
      <c r="J269" s="12"/>
    </row>
    <row r="270">
      <c r="E270" s="12"/>
      <c r="F270" s="12"/>
      <c r="G270" s="12"/>
      <c r="H270" s="12"/>
      <c r="I270" s="12"/>
      <c r="J270" s="12"/>
    </row>
    <row r="271">
      <c r="E271" s="12"/>
      <c r="F271" s="12"/>
      <c r="G271" s="12"/>
      <c r="H271" s="12"/>
      <c r="I271" s="12"/>
      <c r="J271" s="12"/>
    </row>
    <row r="272">
      <c r="E272" s="12"/>
      <c r="F272" s="12"/>
      <c r="G272" s="12"/>
      <c r="H272" s="12"/>
      <c r="I272" s="12"/>
      <c r="J272" s="12"/>
    </row>
    <row r="273">
      <c r="E273" s="12"/>
      <c r="F273" s="12"/>
      <c r="G273" s="12"/>
      <c r="H273" s="12"/>
      <c r="I273" s="12"/>
      <c r="J273" s="12"/>
    </row>
    <row r="274">
      <c r="E274" s="12"/>
      <c r="F274" s="12"/>
      <c r="G274" s="12"/>
      <c r="H274" s="12"/>
      <c r="I274" s="12"/>
      <c r="J274" s="12"/>
    </row>
    <row r="275">
      <c r="E275" s="12"/>
      <c r="F275" s="12"/>
      <c r="G275" s="12"/>
      <c r="H275" s="12"/>
      <c r="I275" s="12"/>
      <c r="J275" s="12"/>
    </row>
    <row r="276">
      <c r="E276" s="12"/>
      <c r="F276" s="12"/>
      <c r="G276" s="12"/>
      <c r="H276" s="12"/>
      <c r="I276" s="12"/>
      <c r="J276" s="12"/>
    </row>
    <row r="277">
      <c r="E277" s="12"/>
      <c r="F277" s="12"/>
      <c r="G277" s="12"/>
      <c r="H277" s="12"/>
      <c r="I277" s="12"/>
      <c r="J277" s="12"/>
    </row>
    <row r="278">
      <c r="E278" s="12"/>
      <c r="F278" s="12"/>
      <c r="G278" s="12"/>
      <c r="H278" s="12"/>
      <c r="I278" s="12"/>
      <c r="J278" s="12"/>
    </row>
    <row r="279">
      <c r="E279" s="12"/>
      <c r="F279" s="12"/>
      <c r="G279" s="12"/>
      <c r="H279" s="12"/>
      <c r="I279" s="12"/>
      <c r="J279" s="12"/>
    </row>
    <row r="280">
      <c r="E280" s="12"/>
      <c r="F280" s="12"/>
      <c r="G280" s="12"/>
      <c r="H280" s="12"/>
      <c r="I280" s="12"/>
      <c r="J280" s="12"/>
    </row>
    <row r="281">
      <c r="E281" s="12"/>
      <c r="F281" s="12"/>
      <c r="G281" s="12"/>
      <c r="H281" s="12"/>
      <c r="I281" s="12"/>
      <c r="J281" s="12"/>
    </row>
    <row r="282">
      <c r="E282" s="12"/>
      <c r="F282" s="12"/>
      <c r="G282" s="12"/>
      <c r="H282" s="12"/>
      <c r="I282" s="12"/>
      <c r="J282" s="12"/>
    </row>
    <row r="283">
      <c r="E283" s="12"/>
      <c r="F283" s="12"/>
      <c r="G283" s="12"/>
      <c r="H283" s="12"/>
      <c r="I283" s="12"/>
      <c r="J283" s="12"/>
    </row>
    <row r="284">
      <c r="E284" s="12"/>
      <c r="F284" s="12"/>
      <c r="G284" s="12"/>
      <c r="H284" s="12"/>
      <c r="I284" s="12"/>
      <c r="J284" s="12"/>
    </row>
    <row r="285">
      <c r="E285" s="12"/>
      <c r="F285" s="12"/>
      <c r="G285" s="12"/>
      <c r="H285" s="12"/>
      <c r="I285" s="12"/>
      <c r="J285" s="12"/>
    </row>
    <row r="286">
      <c r="E286" s="12"/>
      <c r="F286" s="12"/>
      <c r="G286" s="12"/>
      <c r="H286" s="12"/>
      <c r="I286" s="12"/>
      <c r="J286" s="12"/>
    </row>
    <row r="287">
      <c r="E287" s="12"/>
      <c r="F287" s="12"/>
      <c r="G287" s="12"/>
      <c r="H287" s="12"/>
      <c r="I287" s="12"/>
      <c r="J287" s="12"/>
    </row>
    <row r="288">
      <c r="E288" s="12"/>
      <c r="F288" s="12"/>
      <c r="G288" s="12"/>
      <c r="H288" s="12"/>
      <c r="I288" s="12"/>
      <c r="J288" s="12"/>
    </row>
    <row r="289">
      <c r="E289" s="12"/>
      <c r="F289" s="12"/>
      <c r="G289" s="12"/>
      <c r="H289" s="12"/>
      <c r="I289" s="12"/>
      <c r="J289" s="12"/>
    </row>
    <row r="290">
      <c r="E290" s="12"/>
      <c r="F290" s="12"/>
      <c r="G290" s="12"/>
      <c r="H290" s="12"/>
      <c r="I290" s="12"/>
      <c r="J290" s="12"/>
    </row>
    <row r="291">
      <c r="E291" s="12"/>
      <c r="F291" s="12"/>
      <c r="G291" s="12"/>
      <c r="H291" s="12"/>
      <c r="I291" s="12"/>
      <c r="J291" s="12"/>
    </row>
    <row r="292">
      <c r="E292" s="12"/>
      <c r="F292" s="12"/>
      <c r="G292" s="12"/>
      <c r="H292" s="12"/>
      <c r="I292" s="12"/>
      <c r="J292" s="12"/>
    </row>
    <row r="293">
      <c r="E293" s="12"/>
      <c r="F293" s="12"/>
      <c r="G293" s="12"/>
      <c r="H293" s="12"/>
      <c r="I293" s="12"/>
      <c r="J293" s="12"/>
    </row>
    <row r="294">
      <c r="E294" s="12"/>
      <c r="F294" s="12"/>
      <c r="G294" s="12"/>
      <c r="H294" s="12"/>
      <c r="I294" s="12"/>
      <c r="J294" s="12"/>
    </row>
    <row r="295">
      <c r="E295" s="12"/>
      <c r="F295" s="12"/>
      <c r="G295" s="12"/>
      <c r="H295" s="12"/>
      <c r="I295" s="12"/>
      <c r="J295" s="12"/>
    </row>
    <row r="296">
      <c r="E296" s="12"/>
      <c r="F296" s="12"/>
      <c r="G296" s="12"/>
      <c r="H296" s="12"/>
      <c r="I296" s="12"/>
      <c r="J296" s="12"/>
    </row>
    <row r="297">
      <c r="E297" s="12"/>
      <c r="F297" s="12"/>
      <c r="G297" s="12"/>
      <c r="H297" s="12"/>
      <c r="I297" s="12"/>
      <c r="J297" s="12"/>
    </row>
    <row r="298">
      <c r="E298" s="12"/>
      <c r="F298" s="12"/>
      <c r="G298" s="12"/>
      <c r="H298" s="12"/>
      <c r="I298" s="12"/>
      <c r="J298" s="12"/>
    </row>
    <row r="299">
      <c r="E299" s="12"/>
      <c r="F299" s="12"/>
      <c r="G299" s="12"/>
      <c r="H299" s="12"/>
      <c r="I299" s="12"/>
      <c r="J299" s="12"/>
    </row>
    <row r="300">
      <c r="E300" s="12"/>
      <c r="F300" s="12"/>
      <c r="G300" s="12"/>
      <c r="H300" s="12"/>
      <c r="I300" s="12"/>
      <c r="J300" s="12"/>
    </row>
    <row r="301">
      <c r="E301" s="12"/>
      <c r="F301" s="12"/>
      <c r="G301" s="12"/>
      <c r="H301" s="12"/>
      <c r="I301" s="12"/>
      <c r="J301" s="12"/>
    </row>
    <row r="302">
      <c r="E302" s="12"/>
      <c r="F302" s="12"/>
      <c r="G302" s="12"/>
      <c r="H302" s="12"/>
      <c r="I302" s="12"/>
      <c r="J302" s="12"/>
    </row>
    <row r="303">
      <c r="E303" s="12"/>
      <c r="F303" s="12"/>
      <c r="G303" s="12"/>
      <c r="H303" s="12"/>
      <c r="I303" s="12"/>
      <c r="J303" s="12"/>
    </row>
    <row r="304">
      <c r="E304" s="12"/>
      <c r="F304" s="12"/>
      <c r="G304" s="12"/>
      <c r="H304" s="12"/>
      <c r="I304" s="12"/>
      <c r="J304" s="12"/>
    </row>
    <row r="305">
      <c r="E305" s="12"/>
      <c r="F305" s="12"/>
      <c r="G305" s="12"/>
      <c r="H305" s="12"/>
      <c r="I305" s="12"/>
      <c r="J305" s="12"/>
    </row>
    <row r="306">
      <c r="E306" s="12"/>
      <c r="F306" s="12"/>
      <c r="G306" s="12"/>
      <c r="H306" s="12"/>
      <c r="I306" s="12"/>
      <c r="J306" s="12"/>
    </row>
    <row r="307">
      <c r="E307" s="12"/>
      <c r="F307" s="12"/>
      <c r="G307" s="12"/>
      <c r="H307" s="12"/>
      <c r="I307" s="12"/>
      <c r="J307" s="12"/>
    </row>
    <row r="308">
      <c r="E308" s="12"/>
      <c r="F308" s="12"/>
      <c r="G308" s="12"/>
      <c r="H308" s="12"/>
      <c r="I308" s="12"/>
      <c r="J308" s="12"/>
    </row>
    <row r="309">
      <c r="E309" s="12"/>
      <c r="F309" s="12"/>
      <c r="G309" s="12"/>
      <c r="H309" s="12"/>
      <c r="I309" s="12"/>
      <c r="J309" s="12"/>
    </row>
    <row r="310">
      <c r="E310" s="12"/>
      <c r="F310" s="12"/>
      <c r="G310" s="12"/>
      <c r="H310" s="12"/>
      <c r="I310" s="12"/>
      <c r="J310" s="12"/>
    </row>
    <row r="311">
      <c r="E311" s="12"/>
      <c r="F311" s="12"/>
      <c r="G311" s="12"/>
      <c r="H311" s="12"/>
      <c r="I311" s="12"/>
      <c r="J311" s="12"/>
    </row>
    <row r="312">
      <c r="E312" s="12"/>
      <c r="F312" s="12"/>
      <c r="G312" s="12"/>
      <c r="H312" s="12"/>
      <c r="I312" s="12"/>
      <c r="J312" s="12"/>
    </row>
    <row r="313">
      <c r="E313" s="12"/>
      <c r="F313" s="12"/>
      <c r="G313" s="12"/>
      <c r="H313" s="12"/>
      <c r="I313" s="12"/>
      <c r="J313" s="12"/>
    </row>
    <row r="314">
      <c r="E314" s="12"/>
      <c r="F314" s="12"/>
      <c r="G314" s="12"/>
      <c r="H314" s="12"/>
      <c r="I314" s="12"/>
      <c r="J314" s="12"/>
    </row>
    <row r="315">
      <c r="E315" s="12"/>
      <c r="F315" s="12"/>
      <c r="G315" s="12"/>
      <c r="H315" s="12"/>
      <c r="I315" s="12"/>
      <c r="J315" s="12"/>
    </row>
    <row r="316">
      <c r="E316" s="12"/>
      <c r="F316" s="12"/>
      <c r="G316" s="12"/>
      <c r="H316" s="12"/>
      <c r="I316" s="12"/>
      <c r="J316" s="12"/>
    </row>
    <row r="317">
      <c r="E317" s="12"/>
      <c r="F317" s="12"/>
      <c r="G317" s="12"/>
      <c r="H317" s="12"/>
      <c r="I317" s="12"/>
      <c r="J317" s="12"/>
    </row>
    <row r="318">
      <c r="E318" s="12"/>
      <c r="F318" s="12"/>
      <c r="G318" s="12"/>
      <c r="H318" s="12"/>
      <c r="I318" s="12"/>
      <c r="J318" s="12"/>
    </row>
    <row r="319">
      <c r="E319" s="12"/>
      <c r="F319" s="12"/>
      <c r="G319" s="12"/>
      <c r="H319" s="12"/>
      <c r="I319" s="12"/>
      <c r="J319" s="12"/>
    </row>
    <row r="320">
      <c r="E320" s="12"/>
      <c r="F320" s="12"/>
      <c r="G320" s="12"/>
      <c r="H320" s="12"/>
      <c r="I320" s="12"/>
      <c r="J320" s="12"/>
    </row>
    <row r="321">
      <c r="E321" s="12"/>
      <c r="F321" s="12"/>
      <c r="G321" s="12"/>
      <c r="H321" s="12"/>
      <c r="I321" s="12"/>
      <c r="J321" s="12"/>
    </row>
    <row r="322">
      <c r="E322" s="12"/>
      <c r="F322" s="12"/>
      <c r="G322" s="12"/>
      <c r="H322" s="12"/>
      <c r="I322" s="12"/>
      <c r="J322" s="12"/>
    </row>
    <row r="323">
      <c r="E323" s="12"/>
      <c r="F323" s="12"/>
      <c r="G323" s="12"/>
      <c r="H323" s="12"/>
      <c r="I323" s="12"/>
      <c r="J323" s="12"/>
    </row>
    <row r="324">
      <c r="E324" s="12"/>
      <c r="F324" s="12"/>
      <c r="G324" s="12"/>
      <c r="H324" s="12"/>
      <c r="I324" s="12"/>
      <c r="J324" s="12"/>
    </row>
    <row r="325">
      <c r="E325" s="12"/>
      <c r="F325" s="12"/>
      <c r="G325" s="12"/>
      <c r="H325" s="12"/>
      <c r="I325" s="12"/>
      <c r="J325" s="12"/>
    </row>
    <row r="326">
      <c r="E326" s="12"/>
      <c r="F326" s="12"/>
      <c r="G326" s="12"/>
      <c r="H326" s="12"/>
      <c r="I326" s="12"/>
      <c r="J326" s="12"/>
    </row>
    <row r="327">
      <c r="E327" s="12"/>
      <c r="F327" s="12"/>
      <c r="G327" s="12"/>
      <c r="H327" s="12"/>
      <c r="I327" s="12"/>
      <c r="J327" s="12"/>
    </row>
    <row r="328">
      <c r="E328" s="12"/>
      <c r="F328" s="12"/>
      <c r="G328" s="12"/>
      <c r="H328" s="12"/>
      <c r="I328" s="12"/>
      <c r="J328" s="12"/>
    </row>
    <row r="329">
      <c r="E329" s="12"/>
      <c r="F329" s="12"/>
      <c r="G329" s="12"/>
      <c r="H329" s="12"/>
      <c r="I329" s="12"/>
      <c r="J329" s="12"/>
    </row>
    <row r="330">
      <c r="E330" s="12"/>
      <c r="F330" s="12"/>
      <c r="G330" s="12"/>
      <c r="H330" s="12"/>
      <c r="I330" s="12"/>
      <c r="J330" s="12"/>
    </row>
    <row r="331">
      <c r="E331" s="12"/>
      <c r="F331" s="12"/>
      <c r="G331" s="12"/>
      <c r="H331" s="12"/>
      <c r="I331" s="12"/>
      <c r="J331" s="12"/>
    </row>
    <row r="332">
      <c r="E332" s="12"/>
      <c r="F332" s="12"/>
      <c r="G332" s="12"/>
      <c r="H332" s="12"/>
      <c r="I332" s="12"/>
      <c r="J332" s="12"/>
    </row>
    <row r="333">
      <c r="E333" s="12"/>
      <c r="F333" s="12"/>
      <c r="G333" s="12"/>
      <c r="H333" s="12"/>
      <c r="I333" s="12"/>
      <c r="J333" s="12"/>
    </row>
    <row r="334">
      <c r="E334" s="12"/>
      <c r="F334" s="12"/>
      <c r="G334" s="12"/>
      <c r="H334" s="12"/>
      <c r="I334" s="12"/>
      <c r="J334" s="12"/>
    </row>
    <row r="335">
      <c r="E335" s="12"/>
      <c r="F335" s="12"/>
      <c r="G335" s="12"/>
      <c r="H335" s="12"/>
      <c r="I335" s="12"/>
      <c r="J335" s="12"/>
    </row>
    <row r="336">
      <c r="E336" s="12"/>
      <c r="F336" s="12"/>
      <c r="G336" s="12"/>
      <c r="H336" s="12"/>
      <c r="I336" s="12"/>
      <c r="J336" s="12"/>
    </row>
    <row r="337">
      <c r="E337" s="12"/>
      <c r="F337" s="12"/>
      <c r="G337" s="12"/>
      <c r="H337" s="12"/>
      <c r="I337" s="12"/>
      <c r="J337" s="12"/>
    </row>
    <row r="338">
      <c r="E338" s="12"/>
      <c r="F338" s="12"/>
      <c r="G338" s="12"/>
      <c r="H338" s="12"/>
      <c r="I338" s="12"/>
      <c r="J338" s="12"/>
    </row>
    <row r="339">
      <c r="E339" s="12"/>
      <c r="F339" s="12"/>
      <c r="G339" s="12"/>
      <c r="H339" s="12"/>
      <c r="I339" s="12"/>
      <c r="J339" s="12"/>
    </row>
    <row r="340">
      <c r="E340" s="12"/>
      <c r="F340" s="12"/>
      <c r="G340" s="12"/>
      <c r="H340" s="12"/>
      <c r="I340" s="12"/>
      <c r="J340" s="12"/>
    </row>
    <row r="341">
      <c r="E341" s="12"/>
      <c r="F341" s="12"/>
      <c r="G341" s="12"/>
      <c r="H341" s="12"/>
      <c r="I341" s="12"/>
      <c r="J341" s="12"/>
    </row>
    <row r="342">
      <c r="E342" s="12"/>
      <c r="F342" s="12"/>
      <c r="G342" s="12"/>
      <c r="H342" s="12"/>
      <c r="I342" s="12"/>
      <c r="J342" s="12"/>
    </row>
    <row r="343">
      <c r="E343" s="12"/>
      <c r="F343" s="12"/>
      <c r="G343" s="12"/>
      <c r="H343" s="12"/>
      <c r="I343" s="12"/>
      <c r="J343" s="12"/>
    </row>
    <row r="344">
      <c r="E344" s="12"/>
      <c r="F344" s="12"/>
      <c r="G344" s="12"/>
      <c r="H344" s="12"/>
      <c r="I344" s="12"/>
      <c r="J344" s="12"/>
    </row>
    <row r="345">
      <c r="E345" s="12"/>
      <c r="F345" s="12"/>
      <c r="G345" s="12"/>
      <c r="H345" s="12"/>
      <c r="I345" s="12"/>
      <c r="J345" s="12"/>
    </row>
    <row r="346">
      <c r="E346" s="12"/>
      <c r="F346" s="12"/>
      <c r="G346" s="12"/>
      <c r="H346" s="12"/>
      <c r="I346" s="12"/>
      <c r="J346" s="12"/>
    </row>
    <row r="347">
      <c r="E347" s="12"/>
      <c r="F347" s="12"/>
      <c r="G347" s="12"/>
      <c r="H347" s="12"/>
      <c r="I347" s="12"/>
      <c r="J347" s="12"/>
    </row>
    <row r="348">
      <c r="E348" s="12"/>
      <c r="F348" s="12"/>
      <c r="G348" s="12"/>
      <c r="H348" s="12"/>
      <c r="I348" s="12"/>
      <c r="J348" s="12"/>
    </row>
    <row r="349">
      <c r="E349" s="12"/>
      <c r="F349" s="12"/>
      <c r="G349" s="12"/>
      <c r="H349" s="12"/>
      <c r="I349" s="12"/>
      <c r="J349" s="12"/>
    </row>
    <row r="350">
      <c r="E350" s="12"/>
      <c r="F350" s="12"/>
      <c r="G350" s="12"/>
      <c r="H350" s="12"/>
      <c r="I350" s="12"/>
      <c r="J350" s="12"/>
    </row>
    <row r="351">
      <c r="E351" s="12"/>
      <c r="F351" s="12"/>
      <c r="G351" s="12"/>
      <c r="H351" s="12"/>
      <c r="I351" s="12"/>
      <c r="J351" s="12"/>
    </row>
    <row r="352">
      <c r="E352" s="12"/>
      <c r="F352" s="12"/>
      <c r="G352" s="12"/>
      <c r="H352" s="12"/>
      <c r="I352" s="12"/>
      <c r="J352" s="12"/>
    </row>
    <row r="353">
      <c r="E353" s="12"/>
      <c r="F353" s="12"/>
      <c r="G353" s="12"/>
      <c r="H353" s="12"/>
      <c r="I353" s="12"/>
      <c r="J353" s="12"/>
    </row>
    <row r="354">
      <c r="E354" s="12"/>
      <c r="F354" s="12"/>
      <c r="G354" s="12"/>
      <c r="H354" s="12"/>
      <c r="I354" s="12"/>
      <c r="J354" s="12"/>
    </row>
    <row r="355">
      <c r="E355" s="12"/>
      <c r="F355" s="12"/>
      <c r="G355" s="12"/>
      <c r="H355" s="12"/>
      <c r="I355" s="12"/>
      <c r="J355" s="12"/>
    </row>
    <row r="356">
      <c r="E356" s="12"/>
      <c r="F356" s="12"/>
      <c r="G356" s="12"/>
      <c r="H356" s="12"/>
      <c r="I356" s="12"/>
      <c r="J356" s="12"/>
    </row>
    <row r="357">
      <c r="E357" s="12"/>
      <c r="F357" s="12"/>
      <c r="G357" s="12"/>
      <c r="H357" s="12"/>
      <c r="I357" s="12"/>
      <c r="J357" s="12"/>
    </row>
    <row r="358">
      <c r="E358" s="12"/>
      <c r="F358" s="12"/>
      <c r="G358" s="12"/>
      <c r="H358" s="12"/>
      <c r="I358" s="12"/>
      <c r="J358" s="12"/>
    </row>
    <row r="359">
      <c r="E359" s="12"/>
      <c r="F359" s="12"/>
      <c r="G359" s="12"/>
      <c r="H359" s="12"/>
      <c r="I359" s="12"/>
      <c r="J359" s="12"/>
    </row>
    <row r="360">
      <c r="E360" s="12"/>
      <c r="F360" s="12"/>
      <c r="G360" s="12"/>
      <c r="H360" s="12"/>
      <c r="I360" s="12"/>
      <c r="J360" s="12"/>
    </row>
    <row r="361">
      <c r="E361" s="12"/>
      <c r="F361" s="12"/>
      <c r="G361" s="12"/>
      <c r="H361" s="12"/>
      <c r="I361" s="12"/>
      <c r="J361" s="12"/>
    </row>
    <row r="362">
      <c r="E362" s="12"/>
      <c r="F362" s="12"/>
      <c r="G362" s="12"/>
      <c r="H362" s="12"/>
      <c r="I362" s="12"/>
      <c r="J362" s="12"/>
    </row>
    <row r="363">
      <c r="E363" s="12"/>
      <c r="F363" s="12"/>
      <c r="G363" s="12"/>
      <c r="H363" s="12"/>
      <c r="I363" s="12"/>
      <c r="J363" s="12"/>
    </row>
    <row r="364">
      <c r="E364" s="12"/>
      <c r="F364" s="12"/>
      <c r="G364" s="12"/>
      <c r="H364" s="12"/>
      <c r="I364" s="12"/>
      <c r="J364" s="12"/>
    </row>
    <row r="365">
      <c r="E365" s="12"/>
      <c r="F365" s="12"/>
      <c r="G365" s="12"/>
      <c r="H365" s="12"/>
      <c r="I365" s="12"/>
      <c r="J365" s="12"/>
    </row>
    <row r="366">
      <c r="E366" s="12"/>
      <c r="F366" s="12"/>
      <c r="G366" s="12"/>
      <c r="H366" s="12"/>
      <c r="I366" s="12"/>
      <c r="J366" s="12"/>
    </row>
    <row r="367">
      <c r="E367" s="12"/>
      <c r="F367" s="12"/>
      <c r="G367" s="12"/>
      <c r="H367" s="12"/>
      <c r="I367" s="12"/>
      <c r="J367" s="12"/>
    </row>
    <row r="368">
      <c r="E368" s="12"/>
      <c r="F368" s="12"/>
      <c r="G368" s="12"/>
      <c r="H368" s="12"/>
      <c r="I368" s="12"/>
      <c r="J368" s="12"/>
    </row>
    <row r="369">
      <c r="E369" s="12"/>
      <c r="F369" s="12"/>
      <c r="G369" s="12"/>
      <c r="H369" s="12"/>
      <c r="I369" s="12"/>
      <c r="J369" s="12"/>
    </row>
    <row r="370">
      <c r="E370" s="12"/>
      <c r="F370" s="12"/>
      <c r="G370" s="12"/>
      <c r="H370" s="12"/>
      <c r="I370" s="12"/>
      <c r="J370" s="12"/>
    </row>
    <row r="371">
      <c r="E371" s="12"/>
      <c r="F371" s="12"/>
      <c r="G371" s="12"/>
      <c r="H371" s="12"/>
      <c r="I371" s="12"/>
      <c r="J371" s="12"/>
    </row>
    <row r="372">
      <c r="E372" s="12"/>
      <c r="F372" s="12"/>
      <c r="G372" s="12"/>
      <c r="H372" s="12"/>
      <c r="I372" s="12"/>
      <c r="J372" s="12"/>
    </row>
    <row r="373">
      <c r="E373" s="12"/>
      <c r="F373" s="12"/>
      <c r="G373" s="12"/>
      <c r="H373" s="12"/>
      <c r="I373" s="12"/>
      <c r="J373" s="12"/>
    </row>
    <row r="374">
      <c r="E374" s="12"/>
      <c r="F374" s="12"/>
      <c r="G374" s="12"/>
      <c r="H374" s="12"/>
      <c r="I374" s="12"/>
      <c r="J374" s="12"/>
    </row>
    <row r="375">
      <c r="E375" s="12"/>
      <c r="F375" s="12"/>
      <c r="G375" s="12"/>
      <c r="H375" s="12"/>
      <c r="I375" s="12"/>
      <c r="J375" s="12"/>
    </row>
    <row r="376">
      <c r="E376" s="12"/>
      <c r="F376" s="12"/>
      <c r="G376" s="12"/>
      <c r="H376" s="12"/>
      <c r="I376" s="12"/>
      <c r="J376" s="12"/>
    </row>
    <row r="377">
      <c r="E377" s="12"/>
      <c r="F377" s="12"/>
      <c r="G377" s="12"/>
      <c r="H377" s="12"/>
      <c r="I377" s="12"/>
      <c r="J377" s="12"/>
    </row>
    <row r="378">
      <c r="E378" s="12"/>
      <c r="F378" s="12"/>
      <c r="G378" s="12"/>
      <c r="H378" s="12"/>
      <c r="I378" s="12"/>
      <c r="J378" s="12"/>
    </row>
    <row r="379">
      <c r="E379" s="12"/>
      <c r="F379" s="12"/>
      <c r="G379" s="12"/>
      <c r="H379" s="12"/>
      <c r="I379" s="12"/>
      <c r="J379" s="12"/>
    </row>
    <row r="380">
      <c r="E380" s="12"/>
      <c r="F380" s="12"/>
      <c r="G380" s="12"/>
      <c r="H380" s="12"/>
      <c r="I380" s="12"/>
      <c r="J380" s="12"/>
    </row>
    <row r="381">
      <c r="E381" s="12"/>
      <c r="F381" s="12"/>
      <c r="G381" s="12"/>
      <c r="H381" s="12"/>
      <c r="I381" s="12"/>
      <c r="J381" s="12"/>
    </row>
    <row r="382">
      <c r="E382" s="12"/>
      <c r="F382" s="12"/>
      <c r="G382" s="12"/>
      <c r="H382" s="12"/>
      <c r="I382" s="12"/>
      <c r="J382" s="12"/>
    </row>
    <row r="383">
      <c r="E383" s="12"/>
      <c r="F383" s="12"/>
      <c r="G383" s="12"/>
      <c r="H383" s="12"/>
      <c r="I383" s="12"/>
      <c r="J383" s="12"/>
    </row>
    <row r="384">
      <c r="E384" s="12"/>
      <c r="F384" s="12"/>
      <c r="G384" s="12"/>
      <c r="H384" s="12"/>
      <c r="I384" s="12"/>
      <c r="J384" s="12"/>
    </row>
    <row r="385">
      <c r="E385" s="12"/>
      <c r="F385" s="12"/>
      <c r="G385" s="12"/>
      <c r="H385" s="12"/>
      <c r="I385" s="12"/>
      <c r="J385" s="12"/>
    </row>
    <row r="386">
      <c r="E386" s="12"/>
      <c r="F386" s="12"/>
      <c r="G386" s="12"/>
      <c r="H386" s="12"/>
      <c r="I386" s="12"/>
      <c r="J386" s="12"/>
    </row>
    <row r="387">
      <c r="E387" s="12"/>
      <c r="F387" s="12"/>
      <c r="G387" s="12"/>
      <c r="H387" s="12"/>
      <c r="I387" s="12"/>
      <c r="J387" s="12"/>
    </row>
    <row r="388">
      <c r="E388" s="12"/>
      <c r="F388" s="12"/>
      <c r="G388" s="12"/>
      <c r="H388" s="12"/>
      <c r="I388" s="12"/>
      <c r="J388" s="12"/>
    </row>
    <row r="389">
      <c r="E389" s="12"/>
      <c r="F389" s="12"/>
      <c r="G389" s="12"/>
      <c r="H389" s="12"/>
      <c r="I389" s="12"/>
      <c r="J389" s="12"/>
    </row>
    <row r="390">
      <c r="E390" s="12"/>
      <c r="F390" s="12"/>
      <c r="G390" s="12"/>
      <c r="H390" s="12"/>
      <c r="I390" s="12"/>
      <c r="J390" s="12"/>
    </row>
    <row r="391">
      <c r="E391" s="12"/>
      <c r="F391" s="12"/>
      <c r="G391" s="12"/>
      <c r="H391" s="12"/>
      <c r="I391" s="12"/>
      <c r="J391" s="12"/>
    </row>
    <row r="392">
      <c r="E392" s="12"/>
      <c r="F392" s="12"/>
      <c r="G392" s="12"/>
      <c r="H392" s="12"/>
      <c r="I392" s="12"/>
      <c r="J392" s="12"/>
    </row>
    <row r="393">
      <c r="E393" s="12"/>
      <c r="F393" s="12"/>
      <c r="G393" s="12"/>
      <c r="H393" s="12"/>
      <c r="I393" s="12"/>
      <c r="J393" s="12"/>
    </row>
    <row r="394">
      <c r="E394" s="12"/>
      <c r="F394" s="12"/>
      <c r="G394" s="12"/>
      <c r="H394" s="12"/>
      <c r="I394" s="12"/>
      <c r="J394" s="12"/>
    </row>
    <row r="395">
      <c r="E395" s="12"/>
      <c r="F395" s="12"/>
      <c r="G395" s="12"/>
      <c r="H395" s="12"/>
      <c r="I395" s="12"/>
      <c r="J395" s="12"/>
    </row>
    <row r="396">
      <c r="E396" s="12"/>
      <c r="F396" s="12"/>
      <c r="G396" s="12"/>
      <c r="H396" s="12"/>
      <c r="I396" s="12"/>
      <c r="J396" s="12"/>
    </row>
    <row r="397">
      <c r="E397" s="12"/>
      <c r="F397" s="12"/>
      <c r="G397" s="12"/>
      <c r="H397" s="12"/>
      <c r="I397" s="12"/>
      <c r="J397" s="12"/>
    </row>
    <row r="398">
      <c r="E398" s="12"/>
      <c r="F398" s="12"/>
      <c r="G398" s="12"/>
      <c r="H398" s="12"/>
      <c r="I398" s="12"/>
      <c r="J398" s="12"/>
    </row>
    <row r="399">
      <c r="E399" s="12"/>
      <c r="F399" s="12"/>
      <c r="G399" s="12"/>
      <c r="H399" s="12"/>
      <c r="I399" s="12"/>
      <c r="J399" s="12"/>
    </row>
    <row r="400">
      <c r="E400" s="12"/>
      <c r="F400" s="12"/>
      <c r="G400" s="12"/>
      <c r="H400" s="12"/>
      <c r="I400" s="12"/>
      <c r="J400" s="12"/>
    </row>
    <row r="401">
      <c r="E401" s="12"/>
      <c r="F401" s="12"/>
      <c r="G401" s="12"/>
      <c r="H401" s="12"/>
      <c r="I401" s="12"/>
      <c r="J401" s="12"/>
    </row>
    <row r="402">
      <c r="E402" s="12"/>
      <c r="F402" s="12"/>
      <c r="G402" s="12"/>
      <c r="H402" s="12"/>
      <c r="I402" s="12"/>
      <c r="J402" s="12"/>
    </row>
    <row r="403">
      <c r="E403" s="12"/>
      <c r="F403" s="12"/>
      <c r="G403" s="12"/>
      <c r="H403" s="12"/>
      <c r="I403" s="12"/>
      <c r="J403" s="12"/>
    </row>
    <row r="404">
      <c r="E404" s="12"/>
      <c r="F404" s="12"/>
      <c r="G404" s="12"/>
      <c r="H404" s="12"/>
      <c r="I404" s="12"/>
      <c r="J404" s="12"/>
    </row>
    <row r="405">
      <c r="E405" s="12"/>
      <c r="F405" s="12"/>
      <c r="G405" s="12"/>
      <c r="H405" s="12"/>
      <c r="I405" s="12"/>
      <c r="J405" s="12"/>
    </row>
    <row r="406">
      <c r="E406" s="12"/>
      <c r="F406" s="12"/>
      <c r="G406" s="12"/>
      <c r="H406" s="12"/>
      <c r="I406" s="12"/>
      <c r="J406" s="12"/>
    </row>
    <row r="407">
      <c r="E407" s="12"/>
      <c r="F407" s="12"/>
      <c r="G407" s="12"/>
      <c r="H407" s="12"/>
      <c r="I407" s="12"/>
      <c r="J407" s="12"/>
    </row>
    <row r="408">
      <c r="E408" s="12"/>
      <c r="F408" s="12"/>
      <c r="G408" s="12"/>
      <c r="H408" s="12"/>
      <c r="I408" s="12"/>
      <c r="J408" s="12"/>
    </row>
    <row r="409">
      <c r="E409" s="12"/>
      <c r="F409" s="12"/>
      <c r="G409" s="12"/>
      <c r="H409" s="12"/>
      <c r="I409" s="12"/>
      <c r="J409" s="12"/>
    </row>
    <row r="410">
      <c r="E410" s="12"/>
      <c r="F410" s="12"/>
      <c r="G410" s="12"/>
      <c r="H410" s="12"/>
      <c r="I410" s="12"/>
      <c r="J410" s="12"/>
    </row>
    <row r="411">
      <c r="E411" s="12"/>
      <c r="F411" s="12"/>
      <c r="G411" s="12"/>
      <c r="H411" s="12"/>
      <c r="I411" s="12"/>
      <c r="J411" s="12"/>
    </row>
    <row r="412">
      <c r="E412" s="12"/>
      <c r="F412" s="12"/>
      <c r="G412" s="12"/>
      <c r="H412" s="12"/>
      <c r="I412" s="12"/>
      <c r="J412" s="12"/>
    </row>
    <row r="413">
      <c r="E413" s="12"/>
      <c r="F413" s="12"/>
      <c r="G413" s="12"/>
      <c r="H413" s="12"/>
      <c r="I413" s="12"/>
      <c r="J413" s="12"/>
    </row>
    <row r="414">
      <c r="E414" s="12"/>
      <c r="F414" s="12"/>
      <c r="G414" s="12"/>
      <c r="H414" s="12"/>
      <c r="I414" s="12"/>
      <c r="J414" s="12"/>
    </row>
    <row r="415">
      <c r="E415" s="12"/>
      <c r="F415" s="12"/>
      <c r="G415" s="12"/>
      <c r="H415" s="12"/>
      <c r="I415" s="12"/>
      <c r="J415" s="12"/>
    </row>
    <row r="416">
      <c r="E416" s="12"/>
      <c r="F416" s="12"/>
      <c r="G416" s="12"/>
      <c r="H416" s="12"/>
      <c r="I416" s="12"/>
      <c r="J416" s="12"/>
    </row>
    <row r="417">
      <c r="E417" s="12"/>
      <c r="F417" s="12"/>
      <c r="G417" s="12"/>
      <c r="H417" s="12"/>
      <c r="I417" s="12"/>
      <c r="J417" s="12"/>
    </row>
    <row r="418">
      <c r="E418" s="12"/>
      <c r="F418" s="12"/>
      <c r="G418" s="12"/>
      <c r="H418" s="12"/>
      <c r="I418" s="12"/>
      <c r="J418" s="12"/>
    </row>
    <row r="419">
      <c r="E419" s="12"/>
      <c r="F419" s="12"/>
      <c r="G419" s="12"/>
      <c r="H419" s="12"/>
      <c r="I419" s="12"/>
      <c r="J419" s="12"/>
    </row>
    <row r="420">
      <c r="E420" s="12"/>
      <c r="F420" s="12"/>
      <c r="G420" s="12"/>
      <c r="H420" s="12"/>
      <c r="I420" s="12"/>
      <c r="J420" s="12"/>
    </row>
    <row r="421">
      <c r="E421" s="12"/>
      <c r="F421" s="12"/>
      <c r="G421" s="12"/>
      <c r="H421" s="12"/>
      <c r="I421" s="12"/>
      <c r="J421" s="12"/>
    </row>
    <row r="422">
      <c r="E422" s="12"/>
      <c r="F422" s="12"/>
      <c r="G422" s="12"/>
      <c r="H422" s="12"/>
      <c r="I422" s="12"/>
      <c r="J422" s="12"/>
    </row>
    <row r="423">
      <c r="E423" s="12"/>
      <c r="F423" s="12"/>
      <c r="G423" s="12"/>
      <c r="H423" s="12"/>
      <c r="I423" s="12"/>
      <c r="J423" s="12"/>
    </row>
    <row r="424">
      <c r="E424" s="12"/>
      <c r="F424" s="12"/>
      <c r="G424" s="12"/>
      <c r="H424" s="12"/>
      <c r="I424" s="12"/>
      <c r="J424" s="12"/>
    </row>
    <row r="425">
      <c r="E425" s="12"/>
      <c r="F425" s="12"/>
      <c r="G425" s="12"/>
      <c r="H425" s="12"/>
      <c r="I425" s="12"/>
      <c r="J425" s="12"/>
    </row>
    <row r="426">
      <c r="E426" s="12"/>
      <c r="F426" s="12"/>
      <c r="G426" s="12"/>
      <c r="H426" s="12"/>
      <c r="I426" s="12"/>
      <c r="J426" s="12"/>
    </row>
    <row r="427">
      <c r="E427" s="12"/>
      <c r="F427" s="12"/>
      <c r="G427" s="12"/>
      <c r="H427" s="12"/>
      <c r="I427" s="12"/>
      <c r="J427" s="12"/>
    </row>
    <row r="428">
      <c r="E428" s="12"/>
      <c r="F428" s="12"/>
      <c r="G428" s="12"/>
      <c r="H428" s="12"/>
      <c r="I428" s="12"/>
      <c r="J428" s="12"/>
    </row>
    <row r="429">
      <c r="E429" s="12"/>
      <c r="F429" s="12"/>
      <c r="G429" s="12"/>
      <c r="H429" s="12"/>
      <c r="I429" s="12"/>
      <c r="J429" s="12"/>
    </row>
    <row r="430">
      <c r="E430" s="12"/>
      <c r="F430" s="12"/>
      <c r="G430" s="12"/>
      <c r="H430" s="12"/>
      <c r="I430" s="12"/>
      <c r="J430" s="12"/>
    </row>
    <row r="431">
      <c r="E431" s="12"/>
      <c r="F431" s="12"/>
      <c r="G431" s="12"/>
      <c r="H431" s="12"/>
      <c r="I431" s="12"/>
      <c r="J431" s="12"/>
    </row>
    <row r="432">
      <c r="E432" s="12"/>
      <c r="F432" s="12"/>
      <c r="G432" s="12"/>
      <c r="H432" s="12"/>
      <c r="I432" s="12"/>
      <c r="J432" s="12"/>
    </row>
    <row r="433">
      <c r="E433" s="12"/>
      <c r="F433" s="12"/>
      <c r="G433" s="12"/>
      <c r="H433" s="12"/>
      <c r="I433" s="12"/>
      <c r="J433" s="12"/>
    </row>
    <row r="434">
      <c r="E434" s="12"/>
      <c r="F434" s="12"/>
      <c r="G434" s="12"/>
      <c r="H434" s="12"/>
      <c r="I434" s="12"/>
      <c r="J434" s="12"/>
    </row>
    <row r="435">
      <c r="E435" s="12"/>
      <c r="F435" s="12"/>
      <c r="G435" s="12"/>
      <c r="H435" s="12"/>
      <c r="I435" s="12"/>
      <c r="J435" s="12"/>
    </row>
    <row r="436">
      <c r="E436" s="12"/>
      <c r="F436" s="12"/>
      <c r="G436" s="12"/>
      <c r="H436" s="12"/>
      <c r="I436" s="12"/>
      <c r="J436" s="12"/>
    </row>
    <row r="437">
      <c r="E437" s="12"/>
      <c r="F437" s="12"/>
      <c r="G437" s="12"/>
      <c r="H437" s="12"/>
      <c r="I437" s="12"/>
      <c r="J437" s="12"/>
    </row>
    <row r="438">
      <c r="E438" s="12"/>
      <c r="F438" s="12"/>
      <c r="G438" s="12"/>
      <c r="H438" s="12"/>
      <c r="I438" s="12"/>
      <c r="J438" s="12"/>
    </row>
    <row r="439">
      <c r="E439" s="12"/>
      <c r="F439" s="12"/>
      <c r="G439" s="12"/>
      <c r="H439" s="12"/>
      <c r="I439" s="12"/>
      <c r="J439" s="12"/>
    </row>
    <row r="440">
      <c r="E440" s="12"/>
      <c r="F440" s="12"/>
      <c r="G440" s="12"/>
      <c r="H440" s="12"/>
      <c r="I440" s="12"/>
      <c r="J440" s="12"/>
    </row>
    <row r="441">
      <c r="E441" s="12"/>
      <c r="F441" s="12"/>
      <c r="G441" s="12"/>
      <c r="H441" s="12"/>
      <c r="I441" s="12"/>
      <c r="J441" s="12"/>
    </row>
    <row r="442">
      <c r="E442" s="12"/>
      <c r="F442" s="12"/>
      <c r="G442" s="12"/>
      <c r="H442" s="12"/>
      <c r="I442" s="12"/>
      <c r="J442" s="12"/>
    </row>
    <row r="443">
      <c r="E443" s="12"/>
      <c r="F443" s="12"/>
      <c r="G443" s="12"/>
      <c r="H443" s="12"/>
      <c r="I443" s="12"/>
      <c r="J443" s="12"/>
    </row>
    <row r="444">
      <c r="E444" s="12"/>
      <c r="F444" s="12"/>
      <c r="G444" s="12"/>
      <c r="H444" s="12"/>
      <c r="I444" s="12"/>
      <c r="J444" s="12"/>
    </row>
    <row r="445">
      <c r="E445" s="12"/>
      <c r="F445" s="12"/>
      <c r="G445" s="12"/>
      <c r="H445" s="12"/>
      <c r="I445" s="12"/>
      <c r="J445" s="12"/>
    </row>
    <row r="446">
      <c r="E446" s="12"/>
      <c r="F446" s="12"/>
      <c r="G446" s="12"/>
      <c r="H446" s="12"/>
      <c r="I446" s="12"/>
      <c r="J446" s="12"/>
    </row>
    <row r="447">
      <c r="E447" s="12"/>
      <c r="F447" s="12"/>
      <c r="G447" s="12"/>
      <c r="H447" s="12"/>
      <c r="I447" s="12"/>
      <c r="J447" s="12"/>
    </row>
    <row r="448">
      <c r="E448" s="12"/>
      <c r="F448" s="12"/>
      <c r="G448" s="12"/>
      <c r="H448" s="12"/>
      <c r="I448" s="12"/>
      <c r="J448" s="12"/>
    </row>
    <row r="449">
      <c r="E449" s="12"/>
      <c r="F449" s="12"/>
      <c r="G449" s="12"/>
      <c r="H449" s="12"/>
      <c r="I449" s="12"/>
      <c r="J449" s="12"/>
    </row>
    <row r="450">
      <c r="E450" s="12"/>
      <c r="F450" s="12"/>
      <c r="G450" s="12"/>
      <c r="H450" s="12"/>
      <c r="I450" s="12"/>
      <c r="J450" s="12"/>
    </row>
    <row r="451">
      <c r="E451" s="12"/>
      <c r="F451" s="12"/>
      <c r="G451" s="12"/>
      <c r="H451" s="12"/>
      <c r="I451" s="12"/>
      <c r="J451" s="12"/>
    </row>
    <row r="452">
      <c r="E452" s="12"/>
      <c r="F452" s="12"/>
      <c r="G452" s="12"/>
      <c r="H452" s="12"/>
      <c r="I452" s="12"/>
      <c r="J452" s="12"/>
    </row>
    <row r="453">
      <c r="E453" s="12"/>
      <c r="F453" s="12"/>
      <c r="G453" s="12"/>
      <c r="H453" s="12"/>
      <c r="I453" s="12"/>
      <c r="J453" s="12"/>
    </row>
    <row r="454">
      <c r="E454" s="12"/>
      <c r="F454" s="12"/>
      <c r="G454" s="12"/>
      <c r="H454" s="12"/>
      <c r="I454" s="12"/>
      <c r="J454" s="12"/>
    </row>
    <row r="455">
      <c r="E455" s="12"/>
      <c r="F455" s="12"/>
      <c r="G455" s="12"/>
      <c r="H455" s="12"/>
      <c r="I455" s="12"/>
      <c r="J455" s="12"/>
    </row>
    <row r="456">
      <c r="E456" s="12"/>
      <c r="F456" s="12"/>
      <c r="G456" s="12"/>
      <c r="H456" s="12"/>
      <c r="I456" s="12"/>
      <c r="J456" s="12"/>
    </row>
    <row r="457">
      <c r="E457" s="12"/>
      <c r="F457" s="12"/>
      <c r="G457" s="12"/>
      <c r="H457" s="12"/>
      <c r="I457" s="12"/>
      <c r="J457" s="12"/>
    </row>
    <row r="458">
      <c r="E458" s="12"/>
      <c r="F458" s="12"/>
      <c r="G458" s="12"/>
      <c r="H458" s="12"/>
      <c r="I458" s="12"/>
      <c r="J458" s="12"/>
    </row>
    <row r="459">
      <c r="E459" s="12"/>
      <c r="F459" s="12"/>
      <c r="G459" s="12"/>
      <c r="H459" s="12"/>
      <c r="I459" s="12"/>
      <c r="J459" s="12"/>
    </row>
    <row r="460">
      <c r="E460" s="12"/>
      <c r="F460" s="12"/>
      <c r="G460" s="12"/>
      <c r="H460" s="12"/>
      <c r="I460" s="12"/>
      <c r="J460" s="12"/>
    </row>
    <row r="461">
      <c r="E461" s="12"/>
      <c r="F461" s="12"/>
      <c r="G461" s="12"/>
      <c r="H461" s="12"/>
      <c r="I461" s="12"/>
      <c r="J461" s="12"/>
    </row>
    <row r="462">
      <c r="E462" s="12"/>
      <c r="F462" s="12"/>
      <c r="G462" s="12"/>
      <c r="H462" s="12"/>
      <c r="I462" s="12"/>
      <c r="J462" s="12"/>
    </row>
    <row r="463">
      <c r="E463" s="12"/>
      <c r="F463" s="12"/>
      <c r="G463" s="12"/>
      <c r="H463" s="12"/>
      <c r="I463" s="12"/>
      <c r="J463" s="12"/>
    </row>
    <row r="464">
      <c r="E464" s="12"/>
      <c r="F464" s="12"/>
      <c r="G464" s="12"/>
      <c r="H464" s="12"/>
      <c r="I464" s="12"/>
      <c r="J464" s="12"/>
    </row>
    <row r="465">
      <c r="E465" s="12"/>
      <c r="F465" s="12"/>
      <c r="G465" s="12"/>
      <c r="H465" s="12"/>
      <c r="I465" s="12"/>
      <c r="J465" s="12"/>
    </row>
    <row r="466">
      <c r="E466" s="12"/>
      <c r="F466" s="12"/>
      <c r="G466" s="12"/>
      <c r="H466" s="12"/>
      <c r="I466" s="12"/>
      <c r="J466" s="12"/>
    </row>
    <row r="467">
      <c r="E467" s="12"/>
      <c r="F467" s="12"/>
      <c r="G467" s="12"/>
      <c r="H467" s="12"/>
      <c r="I467" s="12"/>
      <c r="J467" s="12"/>
    </row>
    <row r="468">
      <c r="E468" s="12"/>
      <c r="F468" s="12"/>
      <c r="G468" s="12"/>
      <c r="H468" s="12"/>
      <c r="I468" s="12"/>
      <c r="J468" s="12"/>
    </row>
    <row r="469">
      <c r="E469" s="12"/>
      <c r="F469" s="12"/>
      <c r="G469" s="12"/>
      <c r="H469" s="12"/>
      <c r="I469" s="12"/>
      <c r="J469" s="12"/>
    </row>
    <row r="470">
      <c r="E470" s="12"/>
      <c r="F470" s="12"/>
      <c r="G470" s="12"/>
      <c r="H470" s="12"/>
      <c r="I470" s="12"/>
      <c r="J470" s="12"/>
    </row>
    <row r="471">
      <c r="E471" s="12"/>
      <c r="F471" s="12"/>
      <c r="G471" s="12"/>
      <c r="H471" s="12"/>
      <c r="I471" s="12"/>
      <c r="J471" s="12"/>
    </row>
    <row r="472">
      <c r="E472" s="12"/>
      <c r="F472" s="12"/>
      <c r="G472" s="12"/>
      <c r="H472" s="12"/>
      <c r="I472" s="12"/>
      <c r="J472" s="12"/>
    </row>
    <row r="473">
      <c r="E473" s="12"/>
      <c r="F473" s="12"/>
      <c r="G473" s="12"/>
      <c r="H473" s="12"/>
      <c r="I473" s="12"/>
      <c r="J473" s="12"/>
    </row>
    <row r="474">
      <c r="E474" s="12"/>
      <c r="F474" s="12"/>
      <c r="G474" s="12"/>
      <c r="H474" s="12"/>
      <c r="I474" s="12"/>
      <c r="J474" s="12"/>
    </row>
    <row r="475">
      <c r="E475" s="12"/>
      <c r="F475" s="12"/>
      <c r="G475" s="12"/>
      <c r="H475" s="12"/>
      <c r="I475" s="12"/>
      <c r="J475" s="12"/>
    </row>
    <row r="476">
      <c r="E476" s="12"/>
      <c r="F476" s="12"/>
      <c r="G476" s="12"/>
      <c r="H476" s="12"/>
      <c r="I476" s="12"/>
      <c r="J476" s="12"/>
    </row>
    <row r="477">
      <c r="E477" s="12"/>
      <c r="F477" s="12"/>
      <c r="G477" s="12"/>
      <c r="H477" s="12"/>
      <c r="I477" s="12"/>
      <c r="J477" s="12"/>
    </row>
    <row r="478">
      <c r="E478" s="12"/>
      <c r="F478" s="12"/>
      <c r="G478" s="12"/>
      <c r="H478" s="12"/>
      <c r="I478" s="12"/>
      <c r="J478" s="12"/>
    </row>
    <row r="479">
      <c r="E479" s="12"/>
      <c r="F479" s="12"/>
      <c r="G479" s="12"/>
      <c r="H479" s="12"/>
      <c r="I479" s="12"/>
      <c r="J479" s="12"/>
    </row>
    <row r="480">
      <c r="E480" s="12"/>
      <c r="F480" s="12"/>
      <c r="G480" s="12"/>
      <c r="H480" s="12"/>
      <c r="I480" s="12"/>
      <c r="J480" s="12"/>
    </row>
    <row r="481">
      <c r="E481" s="12"/>
      <c r="F481" s="12"/>
      <c r="G481" s="12"/>
      <c r="H481" s="12"/>
      <c r="I481" s="12"/>
      <c r="J481" s="12"/>
    </row>
    <row r="482">
      <c r="E482" s="12"/>
      <c r="F482" s="12"/>
      <c r="G482" s="12"/>
      <c r="H482" s="12"/>
      <c r="I482" s="12"/>
      <c r="J482" s="12"/>
    </row>
    <row r="483">
      <c r="E483" s="12"/>
      <c r="F483" s="12"/>
      <c r="G483" s="12"/>
      <c r="H483" s="12"/>
      <c r="I483" s="12"/>
      <c r="J483" s="12"/>
    </row>
    <row r="484">
      <c r="E484" s="12"/>
      <c r="F484" s="12"/>
      <c r="G484" s="12"/>
      <c r="H484" s="12"/>
      <c r="I484" s="12"/>
      <c r="J484" s="12"/>
    </row>
    <row r="485">
      <c r="E485" s="12"/>
      <c r="F485" s="12"/>
      <c r="G485" s="12"/>
      <c r="H485" s="12"/>
      <c r="I485" s="12"/>
      <c r="J485" s="12"/>
    </row>
    <row r="486">
      <c r="E486" s="12"/>
      <c r="F486" s="12"/>
      <c r="G486" s="12"/>
      <c r="H486" s="12"/>
      <c r="I486" s="12"/>
      <c r="J486" s="12"/>
    </row>
    <row r="487">
      <c r="E487" s="12"/>
      <c r="F487" s="12"/>
      <c r="G487" s="12"/>
      <c r="H487" s="12"/>
      <c r="I487" s="12"/>
      <c r="J487" s="12"/>
    </row>
    <row r="488">
      <c r="E488" s="12"/>
      <c r="F488" s="12"/>
      <c r="G488" s="12"/>
      <c r="H488" s="12"/>
      <c r="I488" s="12"/>
      <c r="J488" s="12"/>
    </row>
    <row r="489">
      <c r="E489" s="12"/>
      <c r="F489" s="12"/>
      <c r="G489" s="12"/>
      <c r="H489" s="12"/>
      <c r="I489" s="12"/>
      <c r="J489" s="12"/>
    </row>
    <row r="490">
      <c r="E490" s="12"/>
      <c r="F490" s="12"/>
      <c r="G490" s="12"/>
      <c r="H490" s="12"/>
      <c r="I490" s="12"/>
      <c r="J490" s="12"/>
    </row>
    <row r="491">
      <c r="E491" s="12"/>
      <c r="F491" s="12"/>
      <c r="G491" s="12"/>
      <c r="H491" s="12"/>
      <c r="I491" s="12"/>
      <c r="J491" s="12"/>
    </row>
    <row r="492">
      <c r="E492" s="12"/>
      <c r="F492" s="12"/>
      <c r="G492" s="12"/>
      <c r="H492" s="12"/>
      <c r="I492" s="12"/>
      <c r="J492" s="12"/>
    </row>
    <row r="493">
      <c r="E493" s="12"/>
      <c r="F493" s="12"/>
      <c r="G493" s="12"/>
      <c r="H493" s="12"/>
      <c r="I493" s="12"/>
      <c r="J493" s="12"/>
    </row>
    <row r="494">
      <c r="E494" s="12"/>
      <c r="F494" s="12"/>
      <c r="G494" s="12"/>
      <c r="H494" s="12"/>
      <c r="I494" s="12"/>
      <c r="J494" s="12"/>
    </row>
    <row r="495">
      <c r="E495" s="12"/>
      <c r="F495" s="12"/>
      <c r="G495" s="12"/>
      <c r="H495" s="12"/>
      <c r="I495" s="12"/>
      <c r="J495" s="12"/>
    </row>
    <row r="496">
      <c r="E496" s="12"/>
      <c r="F496" s="12"/>
      <c r="G496" s="12"/>
      <c r="H496" s="12"/>
      <c r="I496" s="12"/>
      <c r="J496" s="12"/>
    </row>
    <row r="497">
      <c r="E497" s="12"/>
      <c r="F497" s="12"/>
      <c r="G497" s="12"/>
      <c r="H497" s="12"/>
      <c r="I497" s="12"/>
      <c r="J497" s="12"/>
    </row>
    <row r="498">
      <c r="E498" s="12"/>
      <c r="F498" s="12"/>
      <c r="G498" s="12"/>
      <c r="H498" s="12"/>
      <c r="I498" s="12"/>
      <c r="J498" s="12"/>
    </row>
    <row r="499">
      <c r="E499" s="12"/>
      <c r="F499" s="12"/>
      <c r="G499" s="12"/>
      <c r="H499" s="12"/>
      <c r="I499" s="12"/>
      <c r="J499" s="12"/>
    </row>
    <row r="500">
      <c r="E500" s="12"/>
      <c r="F500" s="12"/>
      <c r="G500" s="12"/>
      <c r="H500" s="12"/>
      <c r="I500" s="12"/>
      <c r="J500" s="12"/>
    </row>
    <row r="501">
      <c r="E501" s="12"/>
      <c r="F501" s="12"/>
      <c r="G501" s="12"/>
      <c r="H501" s="12"/>
      <c r="I501" s="12"/>
      <c r="J501" s="12"/>
    </row>
    <row r="502">
      <c r="E502" s="12"/>
      <c r="F502" s="12"/>
      <c r="G502" s="12"/>
      <c r="H502" s="12"/>
      <c r="I502" s="12"/>
      <c r="J502" s="12"/>
    </row>
    <row r="503">
      <c r="E503" s="12"/>
      <c r="F503" s="12"/>
      <c r="G503" s="12"/>
      <c r="H503" s="12"/>
      <c r="I503" s="12"/>
      <c r="J503" s="12"/>
    </row>
    <row r="504">
      <c r="E504" s="12"/>
      <c r="F504" s="12"/>
      <c r="G504" s="12"/>
      <c r="H504" s="12"/>
      <c r="I504" s="12"/>
      <c r="J504" s="12"/>
    </row>
    <row r="505">
      <c r="E505" s="12"/>
      <c r="F505" s="12"/>
      <c r="G505" s="12"/>
      <c r="H505" s="12"/>
      <c r="I505" s="12"/>
      <c r="J505" s="12"/>
    </row>
    <row r="506">
      <c r="E506" s="12"/>
      <c r="F506" s="12"/>
      <c r="G506" s="12"/>
      <c r="H506" s="12"/>
      <c r="I506" s="12"/>
      <c r="J506" s="12"/>
    </row>
    <row r="507">
      <c r="E507" s="12"/>
      <c r="F507" s="12"/>
      <c r="G507" s="12"/>
      <c r="H507" s="12"/>
      <c r="I507" s="12"/>
      <c r="J507" s="12"/>
    </row>
    <row r="508">
      <c r="E508" s="12"/>
      <c r="F508" s="12"/>
      <c r="G508" s="12"/>
      <c r="H508" s="12"/>
      <c r="I508" s="12"/>
      <c r="J508" s="12"/>
    </row>
    <row r="509">
      <c r="E509" s="12"/>
      <c r="F509" s="12"/>
      <c r="G509" s="12"/>
      <c r="H509" s="12"/>
      <c r="I509" s="12"/>
      <c r="J509" s="12"/>
    </row>
    <row r="510">
      <c r="E510" s="12"/>
      <c r="F510" s="12"/>
      <c r="G510" s="12"/>
      <c r="H510" s="12"/>
      <c r="I510" s="12"/>
      <c r="J510" s="12"/>
    </row>
    <row r="511">
      <c r="E511" s="12"/>
      <c r="F511" s="12"/>
      <c r="G511" s="12"/>
      <c r="H511" s="12"/>
      <c r="I511" s="12"/>
      <c r="J511" s="12"/>
    </row>
    <row r="512">
      <c r="E512" s="12"/>
      <c r="F512" s="12"/>
      <c r="G512" s="12"/>
      <c r="H512" s="12"/>
      <c r="I512" s="12"/>
      <c r="J512" s="12"/>
    </row>
    <row r="513">
      <c r="E513" s="12"/>
      <c r="F513" s="12"/>
      <c r="G513" s="12"/>
      <c r="H513" s="12"/>
      <c r="I513" s="12"/>
      <c r="J513" s="12"/>
    </row>
    <row r="514">
      <c r="E514" s="12"/>
      <c r="F514" s="12"/>
      <c r="G514" s="12"/>
      <c r="H514" s="12"/>
      <c r="I514" s="12"/>
      <c r="J514" s="12"/>
    </row>
    <row r="515">
      <c r="E515" s="12"/>
      <c r="F515" s="12"/>
      <c r="G515" s="12"/>
      <c r="H515" s="12"/>
      <c r="I515" s="12"/>
      <c r="J515" s="12"/>
    </row>
    <row r="516">
      <c r="E516" s="12"/>
      <c r="F516" s="12"/>
      <c r="G516" s="12"/>
      <c r="H516" s="12"/>
      <c r="I516" s="12"/>
      <c r="J516" s="12"/>
    </row>
    <row r="517">
      <c r="E517" s="12"/>
      <c r="F517" s="12"/>
      <c r="G517" s="12"/>
      <c r="H517" s="12"/>
      <c r="I517" s="12"/>
      <c r="J517" s="12"/>
    </row>
    <row r="518">
      <c r="E518" s="12"/>
      <c r="F518" s="12"/>
      <c r="G518" s="12"/>
      <c r="H518" s="12"/>
      <c r="I518" s="12"/>
      <c r="J518" s="12"/>
    </row>
    <row r="519">
      <c r="E519" s="12"/>
      <c r="F519" s="12"/>
      <c r="G519" s="12"/>
      <c r="H519" s="12"/>
      <c r="I519" s="12"/>
      <c r="J519" s="12"/>
    </row>
    <row r="520">
      <c r="E520" s="12"/>
      <c r="F520" s="12"/>
      <c r="G520" s="12"/>
      <c r="H520" s="12"/>
      <c r="I520" s="12"/>
      <c r="J520" s="12"/>
    </row>
    <row r="521">
      <c r="E521" s="12"/>
      <c r="F521" s="12"/>
      <c r="G521" s="12"/>
      <c r="H521" s="12"/>
      <c r="I521" s="12"/>
      <c r="J521" s="12"/>
    </row>
    <row r="522">
      <c r="E522" s="12"/>
      <c r="F522" s="12"/>
      <c r="G522" s="12"/>
      <c r="H522" s="12"/>
      <c r="I522" s="12"/>
      <c r="J522" s="12"/>
    </row>
    <row r="523">
      <c r="E523" s="12"/>
      <c r="F523" s="12"/>
      <c r="G523" s="12"/>
      <c r="H523" s="12"/>
      <c r="I523" s="12"/>
      <c r="J523" s="12"/>
    </row>
    <row r="524">
      <c r="E524" s="12"/>
      <c r="F524" s="12"/>
      <c r="G524" s="12"/>
      <c r="H524" s="12"/>
      <c r="I524" s="12"/>
      <c r="J524" s="12"/>
    </row>
    <row r="525">
      <c r="E525" s="12"/>
      <c r="F525" s="12"/>
      <c r="G525" s="12"/>
      <c r="H525" s="12"/>
      <c r="I525" s="12"/>
      <c r="J525" s="12"/>
    </row>
    <row r="526">
      <c r="E526" s="12"/>
      <c r="F526" s="12"/>
      <c r="G526" s="12"/>
      <c r="H526" s="12"/>
      <c r="I526" s="12"/>
      <c r="J526" s="12"/>
    </row>
    <row r="527">
      <c r="E527" s="12"/>
      <c r="F527" s="12"/>
      <c r="G527" s="12"/>
      <c r="H527" s="12"/>
      <c r="I527" s="12"/>
      <c r="J527" s="12"/>
    </row>
    <row r="528">
      <c r="E528" s="12"/>
      <c r="F528" s="12"/>
      <c r="G528" s="12"/>
      <c r="H528" s="12"/>
      <c r="I528" s="12"/>
      <c r="J528" s="12"/>
    </row>
    <row r="529">
      <c r="E529" s="12"/>
      <c r="F529" s="12"/>
      <c r="G529" s="12"/>
      <c r="H529" s="12"/>
      <c r="I529" s="12"/>
      <c r="J529" s="12"/>
    </row>
    <row r="530">
      <c r="E530" s="12"/>
      <c r="F530" s="12"/>
      <c r="G530" s="12"/>
      <c r="H530" s="12"/>
      <c r="I530" s="12"/>
      <c r="J530" s="12"/>
    </row>
    <row r="531">
      <c r="E531" s="12"/>
      <c r="F531" s="12"/>
      <c r="G531" s="12"/>
      <c r="H531" s="12"/>
      <c r="I531" s="12"/>
      <c r="J531" s="12"/>
    </row>
    <row r="532">
      <c r="E532" s="12"/>
      <c r="F532" s="12"/>
      <c r="G532" s="12"/>
      <c r="H532" s="12"/>
      <c r="I532" s="12"/>
      <c r="J532" s="12"/>
    </row>
    <row r="533">
      <c r="E533" s="12"/>
      <c r="F533" s="12"/>
      <c r="G533" s="12"/>
      <c r="H533" s="12"/>
      <c r="I533" s="12"/>
      <c r="J533" s="12"/>
    </row>
    <row r="534">
      <c r="E534" s="12"/>
      <c r="F534" s="12"/>
      <c r="G534" s="12"/>
      <c r="H534" s="12"/>
      <c r="I534" s="12"/>
      <c r="J534" s="12"/>
    </row>
    <row r="535">
      <c r="E535" s="12"/>
      <c r="F535" s="12"/>
      <c r="G535" s="12"/>
      <c r="H535" s="12"/>
      <c r="I535" s="12"/>
      <c r="J535" s="12"/>
    </row>
    <row r="536">
      <c r="E536" s="12"/>
      <c r="F536" s="12"/>
      <c r="G536" s="12"/>
      <c r="H536" s="12"/>
      <c r="I536" s="12"/>
      <c r="J536" s="12"/>
    </row>
    <row r="537">
      <c r="E537" s="12"/>
      <c r="F537" s="12"/>
      <c r="G537" s="12"/>
      <c r="H537" s="12"/>
      <c r="I537" s="12"/>
      <c r="J537" s="12"/>
    </row>
    <row r="538">
      <c r="E538" s="12"/>
      <c r="F538" s="12"/>
      <c r="G538" s="12"/>
      <c r="H538" s="12"/>
      <c r="I538" s="12"/>
      <c r="J538" s="12"/>
    </row>
    <row r="539">
      <c r="E539" s="12"/>
      <c r="F539" s="12"/>
      <c r="G539" s="12"/>
      <c r="H539" s="12"/>
      <c r="I539" s="12"/>
      <c r="J539" s="12"/>
    </row>
    <row r="540">
      <c r="E540" s="12"/>
      <c r="F540" s="12"/>
      <c r="G540" s="12"/>
      <c r="H540" s="12"/>
      <c r="I540" s="12"/>
      <c r="J540" s="12"/>
    </row>
    <row r="541">
      <c r="E541" s="12"/>
      <c r="F541" s="12"/>
      <c r="G541" s="12"/>
      <c r="H541" s="12"/>
      <c r="I541" s="12"/>
      <c r="J541" s="12"/>
    </row>
    <row r="542">
      <c r="E542" s="12"/>
      <c r="F542" s="12"/>
      <c r="G542" s="12"/>
      <c r="H542" s="12"/>
      <c r="I542" s="12"/>
      <c r="J542" s="12"/>
    </row>
    <row r="543">
      <c r="E543" s="12"/>
      <c r="F543" s="12"/>
      <c r="G543" s="12"/>
      <c r="H543" s="12"/>
      <c r="I543" s="12"/>
      <c r="J543" s="12"/>
    </row>
    <row r="544">
      <c r="E544" s="12"/>
      <c r="F544" s="12"/>
      <c r="G544" s="12"/>
      <c r="H544" s="12"/>
      <c r="I544" s="12"/>
      <c r="J544" s="12"/>
    </row>
    <row r="545">
      <c r="E545" s="12"/>
      <c r="F545" s="12"/>
      <c r="G545" s="12"/>
      <c r="H545" s="12"/>
      <c r="I545" s="12"/>
      <c r="J545" s="12"/>
    </row>
    <row r="546">
      <c r="E546" s="12"/>
      <c r="F546" s="12"/>
      <c r="G546" s="12"/>
      <c r="H546" s="12"/>
      <c r="I546" s="12"/>
      <c r="J546" s="12"/>
    </row>
    <row r="547">
      <c r="E547" s="12"/>
      <c r="F547" s="12"/>
      <c r="G547" s="12"/>
      <c r="H547" s="12"/>
      <c r="I547" s="12"/>
      <c r="J547" s="12"/>
    </row>
    <row r="548">
      <c r="E548" s="12"/>
      <c r="F548" s="12"/>
      <c r="G548" s="12"/>
      <c r="H548" s="12"/>
      <c r="I548" s="12"/>
      <c r="J548" s="12"/>
    </row>
    <row r="549">
      <c r="E549" s="12"/>
      <c r="F549" s="12"/>
      <c r="G549" s="12"/>
      <c r="H549" s="12"/>
      <c r="I549" s="12"/>
      <c r="J549" s="12"/>
    </row>
    <row r="550">
      <c r="E550" s="12"/>
      <c r="F550" s="12"/>
      <c r="G550" s="12"/>
      <c r="H550" s="12"/>
      <c r="I550" s="12"/>
      <c r="J550" s="12"/>
    </row>
    <row r="551">
      <c r="E551" s="12"/>
      <c r="F551" s="12"/>
      <c r="G551" s="12"/>
      <c r="H551" s="12"/>
      <c r="I551" s="12"/>
      <c r="J551" s="12"/>
    </row>
    <row r="552">
      <c r="E552" s="12"/>
      <c r="F552" s="12"/>
      <c r="G552" s="12"/>
      <c r="H552" s="12"/>
      <c r="I552" s="12"/>
      <c r="J552" s="12"/>
    </row>
    <row r="553">
      <c r="E553" s="12"/>
      <c r="F553" s="12"/>
      <c r="G553" s="12"/>
      <c r="H553" s="12"/>
      <c r="I553" s="12"/>
      <c r="J553" s="12"/>
    </row>
    <row r="554">
      <c r="E554" s="12"/>
      <c r="F554" s="12"/>
      <c r="G554" s="12"/>
      <c r="H554" s="12"/>
      <c r="I554" s="12"/>
      <c r="J554" s="12"/>
    </row>
    <row r="555">
      <c r="E555" s="12"/>
      <c r="F555" s="12"/>
      <c r="G555" s="12"/>
      <c r="H555" s="12"/>
      <c r="I555" s="12"/>
      <c r="J555" s="12"/>
    </row>
    <row r="556">
      <c r="E556" s="12"/>
      <c r="F556" s="12"/>
      <c r="G556" s="12"/>
      <c r="H556" s="12"/>
      <c r="I556" s="12"/>
      <c r="J556" s="12"/>
    </row>
    <row r="557">
      <c r="E557" s="12"/>
      <c r="F557" s="12"/>
      <c r="G557" s="12"/>
      <c r="H557" s="12"/>
      <c r="I557" s="12"/>
      <c r="J557" s="12"/>
    </row>
    <row r="558">
      <c r="E558" s="12"/>
      <c r="F558" s="12"/>
      <c r="G558" s="12"/>
      <c r="H558" s="12"/>
      <c r="I558" s="12"/>
      <c r="J558" s="12"/>
    </row>
    <row r="559">
      <c r="E559" s="12"/>
      <c r="F559" s="12"/>
      <c r="G559" s="12"/>
      <c r="H559" s="12"/>
      <c r="I559" s="12"/>
      <c r="J559" s="12"/>
    </row>
    <row r="560">
      <c r="E560" s="12"/>
      <c r="F560" s="12"/>
      <c r="G560" s="12"/>
      <c r="H560" s="12"/>
      <c r="I560" s="12"/>
      <c r="J560" s="12"/>
    </row>
    <row r="561">
      <c r="E561" s="12"/>
      <c r="F561" s="12"/>
      <c r="G561" s="12"/>
      <c r="H561" s="12"/>
      <c r="I561" s="12"/>
      <c r="J561" s="12"/>
    </row>
    <row r="562">
      <c r="E562" s="12"/>
      <c r="F562" s="12"/>
      <c r="G562" s="12"/>
      <c r="H562" s="12"/>
      <c r="I562" s="12"/>
      <c r="J562" s="12"/>
    </row>
    <row r="563">
      <c r="E563" s="12"/>
      <c r="F563" s="12"/>
      <c r="G563" s="12"/>
      <c r="H563" s="12"/>
      <c r="I563" s="12"/>
      <c r="J563" s="12"/>
    </row>
    <row r="564">
      <c r="E564" s="12"/>
      <c r="F564" s="12"/>
      <c r="G564" s="12"/>
      <c r="H564" s="12"/>
      <c r="I564" s="12"/>
      <c r="J564" s="12"/>
    </row>
    <row r="565">
      <c r="E565" s="12"/>
      <c r="F565" s="12"/>
      <c r="G565" s="12"/>
      <c r="H565" s="12"/>
      <c r="I565" s="12"/>
      <c r="J565" s="12"/>
    </row>
    <row r="566">
      <c r="E566" s="12"/>
      <c r="F566" s="12"/>
      <c r="G566" s="12"/>
      <c r="H566" s="12"/>
      <c r="I566" s="12"/>
      <c r="J566" s="12"/>
    </row>
    <row r="567">
      <c r="E567" s="12"/>
      <c r="F567" s="12"/>
      <c r="G567" s="12"/>
      <c r="H567" s="12"/>
      <c r="I567" s="12"/>
      <c r="J567" s="12"/>
    </row>
    <row r="568">
      <c r="E568" s="12"/>
      <c r="F568" s="12"/>
      <c r="G568" s="12"/>
      <c r="H568" s="12"/>
      <c r="I568" s="12"/>
      <c r="J568" s="12"/>
    </row>
    <row r="569">
      <c r="E569" s="12"/>
      <c r="F569" s="12"/>
      <c r="G569" s="12"/>
      <c r="H569" s="12"/>
      <c r="I569" s="12"/>
      <c r="J569" s="12"/>
    </row>
    <row r="570">
      <c r="E570" s="12"/>
      <c r="F570" s="12"/>
      <c r="G570" s="12"/>
      <c r="H570" s="12"/>
      <c r="I570" s="12"/>
      <c r="J570" s="12"/>
    </row>
    <row r="571">
      <c r="E571" s="12"/>
      <c r="F571" s="12"/>
      <c r="G571" s="12"/>
      <c r="H571" s="12"/>
      <c r="I571" s="12"/>
      <c r="J571" s="12"/>
    </row>
    <row r="572">
      <c r="E572" s="12"/>
      <c r="F572" s="12"/>
      <c r="G572" s="12"/>
      <c r="H572" s="12"/>
      <c r="I572" s="12"/>
      <c r="J572" s="12"/>
    </row>
    <row r="573">
      <c r="E573" s="12"/>
      <c r="F573" s="12"/>
      <c r="G573" s="12"/>
      <c r="H573" s="12"/>
      <c r="I573" s="12"/>
      <c r="J573" s="12"/>
    </row>
    <row r="574">
      <c r="E574" s="12"/>
      <c r="F574" s="12"/>
      <c r="G574" s="12"/>
      <c r="H574" s="12"/>
      <c r="I574" s="12"/>
      <c r="J574" s="12"/>
    </row>
    <row r="575">
      <c r="E575" s="12"/>
      <c r="F575" s="12"/>
      <c r="G575" s="12"/>
      <c r="H575" s="12"/>
      <c r="I575" s="12"/>
      <c r="J575" s="12"/>
    </row>
    <row r="576">
      <c r="E576" s="12"/>
      <c r="F576" s="12"/>
      <c r="G576" s="12"/>
      <c r="H576" s="12"/>
      <c r="I576" s="12"/>
      <c r="J576" s="12"/>
    </row>
    <row r="577">
      <c r="E577" s="12"/>
      <c r="F577" s="12"/>
      <c r="G577" s="12"/>
      <c r="H577" s="12"/>
      <c r="I577" s="12"/>
      <c r="J577" s="12"/>
    </row>
    <row r="578">
      <c r="E578" s="12"/>
      <c r="F578" s="12"/>
      <c r="G578" s="12"/>
      <c r="H578" s="12"/>
      <c r="I578" s="12"/>
      <c r="J578" s="12"/>
    </row>
    <row r="579">
      <c r="E579" s="12"/>
      <c r="F579" s="12"/>
      <c r="G579" s="12"/>
      <c r="H579" s="12"/>
      <c r="I579" s="12"/>
      <c r="J579" s="12"/>
    </row>
    <row r="580">
      <c r="E580" s="12"/>
      <c r="F580" s="12"/>
      <c r="G580" s="12"/>
      <c r="H580" s="12"/>
      <c r="I580" s="12"/>
      <c r="J580" s="12"/>
    </row>
    <row r="581">
      <c r="E581" s="12"/>
      <c r="F581" s="12"/>
      <c r="G581" s="12"/>
      <c r="H581" s="12"/>
      <c r="I581" s="12"/>
      <c r="J581" s="12"/>
    </row>
    <row r="582">
      <c r="E582" s="12"/>
      <c r="F582" s="12"/>
      <c r="G582" s="12"/>
      <c r="H582" s="12"/>
      <c r="I582" s="12"/>
      <c r="J582" s="12"/>
    </row>
    <row r="583">
      <c r="E583" s="12"/>
      <c r="F583" s="12"/>
      <c r="G583" s="12"/>
      <c r="H583" s="12"/>
      <c r="I583" s="12"/>
      <c r="J583" s="12"/>
    </row>
    <row r="584">
      <c r="E584" s="12"/>
      <c r="F584" s="12"/>
      <c r="G584" s="12"/>
      <c r="H584" s="12"/>
      <c r="I584" s="12"/>
      <c r="J584" s="12"/>
    </row>
    <row r="585">
      <c r="E585" s="12"/>
      <c r="F585" s="12"/>
      <c r="G585" s="12"/>
      <c r="H585" s="12"/>
      <c r="I585" s="12"/>
      <c r="J585" s="12"/>
    </row>
    <row r="586">
      <c r="E586" s="12"/>
      <c r="F586" s="12"/>
      <c r="G586" s="12"/>
      <c r="H586" s="12"/>
      <c r="I586" s="12"/>
      <c r="J586" s="12"/>
    </row>
    <row r="587">
      <c r="E587" s="12"/>
      <c r="F587" s="12"/>
      <c r="G587" s="12"/>
      <c r="H587" s="12"/>
      <c r="I587" s="12"/>
      <c r="J587" s="12"/>
    </row>
    <row r="588">
      <c r="E588" s="12"/>
      <c r="F588" s="12"/>
      <c r="G588" s="12"/>
      <c r="H588" s="12"/>
      <c r="I588" s="12"/>
      <c r="J588" s="12"/>
    </row>
    <row r="589">
      <c r="E589" s="12"/>
      <c r="F589" s="12"/>
      <c r="G589" s="12"/>
      <c r="H589" s="12"/>
      <c r="I589" s="12"/>
      <c r="J589" s="12"/>
    </row>
    <row r="590">
      <c r="E590" s="12"/>
      <c r="F590" s="12"/>
      <c r="G590" s="12"/>
      <c r="H590" s="12"/>
      <c r="I590" s="12"/>
      <c r="J590" s="12"/>
    </row>
    <row r="591">
      <c r="E591" s="12"/>
      <c r="F591" s="12"/>
      <c r="G591" s="12"/>
      <c r="H591" s="12"/>
      <c r="I591" s="12"/>
      <c r="J591" s="12"/>
    </row>
    <row r="592">
      <c r="E592" s="12"/>
      <c r="F592" s="12"/>
      <c r="G592" s="12"/>
      <c r="H592" s="12"/>
      <c r="I592" s="12"/>
      <c r="J592" s="12"/>
    </row>
    <row r="593">
      <c r="E593" s="12"/>
      <c r="F593" s="12"/>
      <c r="G593" s="12"/>
      <c r="H593" s="12"/>
      <c r="I593" s="12"/>
      <c r="J593" s="12"/>
    </row>
    <row r="594">
      <c r="E594" s="12"/>
      <c r="F594" s="12"/>
      <c r="G594" s="12"/>
      <c r="H594" s="12"/>
      <c r="I594" s="12"/>
      <c r="J594" s="12"/>
    </row>
    <row r="595">
      <c r="E595" s="12"/>
      <c r="F595" s="12"/>
      <c r="G595" s="12"/>
      <c r="H595" s="12"/>
      <c r="I595" s="12"/>
      <c r="J595" s="12"/>
    </row>
    <row r="596">
      <c r="E596" s="12"/>
      <c r="F596" s="12"/>
      <c r="G596" s="12"/>
      <c r="H596" s="12"/>
      <c r="I596" s="12"/>
      <c r="J596" s="12"/>
    </row>
    <row r="597">
      <c r="E597" s="12"/>
      <c r="F597" s="12"/>
      <c r="G597" s="12"/>
      <c r="H597" s="12"/>
      <c r="I597" s="12"/>
      <c r="J597" s="12"/>
    </row>
    <row r="598">
      <c r="E598" s="12"/>
      <c r="F598" s="12"/>
      <c r="G598" s="12"/>
      <c r="H598" s="12"/>
      <c r="I598" s="12"/>
      <c r="J598" s="12"/>
    </row>
    <row r="599">
      <c r="E599" s="12"/>
      <c r="F599" s="12"/>
      <c r="G599" s="12"/>
      <c r="H599" s="12"/>
      <c r="I599" s="12"/>
      <c r="J599" s="12"/>
    </row>
    <row r="600">
      <c r="E600" s="12"/>
      <c r="F600" s="12"/>
      <c r="G600" s="12"/>
      <c r="H600" s="12"/>
      <c r="I600" s="12"/>
      <c r="J600" s="12"/>
    </row>
    <row r="601">
      <c r="E601" s="12"/>
      <c r="F601" s="12"/>
      <c r="G601" s="12"/>
      <c r="H601" s="12"/>
      <c r="I601" s="12"/>
      <c r="J601" s="12"/>
    </row>
    <row r="602">
      <c r="E602" s="12"/>
      <c r="F602" s="12"/>
      <c r="G602" s="12"/>
      <c r="H602" s="12"/>
      <c r="I602" s="12"/>
      <c r="J602" s="12"/>
    </row>
    <row r="603">
      <c r="E603" s="12"/>
      <c r="F603" s="12"/>
      <c r="G603" s="12"/>
      <c r="H603" s="12"/>
      <c r="I603" s="12"/>
      <c r="J603" s="12"/>
    </row>
    <row r="604">
      <c r="E604" s="12"/>
      <c r="F604" s="12"/>
      <c r="G604" s="12"/>
      <c r="H604" s="12"/>
      <c r="I604" s="12"/>
      <c r="J604" s="12"/>
    </row>
    <row r="605">
      <c r="E605" s="12"/>
      <c r="F605" s="12"/>
      <c r="G605" s="12"/>
      <c r="H605" s="12"/>
      <c r="I605" s="12"/>
      <c r="J605" s="12"/>
    </row>
    <row r="606">
      <c r="E606" s="12"/>
      <c r="F606" s="12"/>
      <c r="G606" s="12"/>
      <c r="H606" s="12"/>
      <c r="I606" s="12"/>
      <c r="J606" s="12"/>
    </row>
    <row r="607">
      <c r="E607" s="12"/>
      <c r="F607" s="12"/>
      <c r="G607" s="12"/>
      <c r="H607" s="12"/>
      <c r="I607" s="12"/>
      <c r="J607" s="12"/>
    </row>
    <row r="608">
      <c r="E608" s="12"/>
      <c r="F608" s="12"/>
      <c r="G608" s="12"/>
      <c r="H608" s="12"/>
      <c r="I608" s="12"/>
      <c r="J608" s="12"/>
    </row>
    <row r="609">
      <c r="E609" s="12"/>
      <c r="F609" s="12"/>
      <c r="G609" s="12"/>
      <c r="H609" s="12"/>
      <c r="I609" s="12"/>
      <c r="J609" s="12"/>
    </row>
    <row r="610">
      <c r="E610" s="12"/>
      <c r="F610" s="12"/>
      <c r="G610" s="12"/>
      <c r="H610" s="12"/>
      <c r="I610" s="12"/>
      <c r="J610" s="12"/>
    </row>
    <row r="611">
      <c r="E611" s="12"/>
      <c r="F611" s="12"/>
      <c r="G611" s="12"/>
      <c r="H611" s="12"/>
      <c r="I611" s="12"/>
      <c r="J611" s="12"/>
    </row>
    <row r="612">
      <c r="E612" s="12"/>
      <c r="F612" s="12"/>
      <c r="G612" s="12"/>
      <c r="H612" s="12"/>
      <c r="I612" s="12"/>
      <c r="J612" s="12"/>
    </row>
    <row r="613">
      <c r="E613" s="12"/>
      <c r="F613" s="12"/>
      <c r="G613" s="12"/>
      <c r="H613" s="12"/>
      <c r="I613" s="12"/>
      <c r="J613" s="12"/>
    </row>
    <row r="614">
      <c r="E614" s="12"/>
      <c r="F614" s="12"/>
      <c r="G614" s="12"/>
      <c r="H614" s="12"/>
      <c r="I614" s="12"/>
      <c r="J614" s="12"/>
    </row>
    <row r="615">
      <c r="E615" s="12"/>
      <c r="F615" s="12"/>
      <c r="G615" s="12"/>
      <c r="H615" s="12"/>
      <c r="I615" s="12"/>
      <c r="J615" s="12"/>
    </row>
    <row r="616">
      <c r="E616" s="12"/>
      <c r="F616" s="12"/>
      <c r="G616" s="12"/>
      <c r="H616" s="12"/>
      <c r="I616" s="12"/>
      <c r="J616" s="12"/>
    </row>
    <row r="617">
      <c r="E617" s="12"/>
      <c r="F617" s="12"/>
      <c r="G617" s="12"/>
      <c r="H617" s="12"/>
      <c r="I617" s="12"/>
      <c r="J617" s="12"/>
    </row>
    <row r="618">
      <c r="E618" s="12"/>
      <c r="F618" s="12"/>
      <c r="G618" s="12"/>
      <c r="H618" s="12"/>
      <c r="I618" s="12"/>
      <c r="J618" s="12"/>
    </row>
    <row r="619">
      <c r="E619" s="12"/>
      <c r="F619" s="12"/>
      <c r="G619" s="12"/>
      <c r="H619" s="12"/>
      <c r="I619" s="12"/>
      <c r="J619" s="12"/>
    </row>
    <row r="620">
      <c r="E620" s="12"/>
      <c r="F620" s="12"/>
      <c r="G620" s="12"/>
      <c r="H620" s="12"/>
      <c r="I620" s="12"/>
      <c r="J620" s="12"/>
    </row>
    <row r="621">
      <c r="E621" s="12"/>
      <c r="F621" s="12"/>
      <c r="G621" s="12"/>
      <c r="H621" s="12"/>
      <c r="I621" s="12"/>
      <c r="J621" s="12"/>
    </row>
    <row r="622">
      <c r="E622" s="12"/>
      <c r="F622" s="12"/>
      <c r="G622" s="12"/>
      <c r="H622" s="12"/>
      <c r="I622" s="12"/>
      <c r="J622" s="12"/>
    </row>
    <row r="623">
      <c r="E623" s="12"/>
      <c r="F623" s="12"/>
      <c r="G623" s="12"/>
      <c r="H623" s="12"/>
      <c r="I623" s="12"/>
      <c r="J623" s="12"/>
    </row>
    <row r="624">
      <c r="E624" s="12"/>
      <c r="F624" s="12"/>
      <c r="G624" s="12"/>
      <c r="H624" s="12"/>
      <c r="I624" s="12"/>
      <c r="J624" s="12"/>
    </row>
    <row r="625">
      <c r="E625" s="12"/>
      <c r="F625" s="12"/>
      <c r="G625" s="12"/>
      <c r="H625" s="12"/>
      <c r="I625" s="12"/>
      <c r="J625" s="12"/>
    </row>
    <row r="626">
      <c r="E626" s="12"/>
      <c r="F626" s="12"/>
      <c r="G626" s="12"/>
      <c r="H626" s="12"/>
      <c r="I626" s="12"/>
      <c r="J626" s="12"/>
    </row>
    <row r="627">
      <c r="E627" s="12"/>
      <c r="F627" s="12"/>
      <c r="G627" s="12"/>
      <c r="H627" s="12"/>
      <c r="I627" s="12"/>
      <c r="J627" s="12"/>
    </row>
    <row r="628">
      <c r="E628" s="12"/>
      <c r="F628" s="12"/>
      <c r="G628" s="12"/>
      <c r="H628" s="12"/>
      <c r="I628" s="12"/>
      <c r="J628" s="12"/>
    </row>
    <row r="629">
      <c r="E629" s="12"/>
      <c r="F629" s="12"/>
      <c r="G629" s="12"/>
      <c r="H629" s="12"/>
      <c r="I629" s="12"/>
      <c r="J629" s="12"/>
    </row>
    <row r="630">
      <c r="E630" s="12"/>
      <c r="F630" s="12"/>
      <c r="G630" s="12"/>
      <c r="H630" s="12"/>
      <c r="I630" s="12"/>
      <c r="J630" s="12"/>
    </row>
    <row r="631">
      <c r="E631" s="12"/>
      <c r="F631" s="12"/>
      <c r="G631" s="12"/>
      <c r="H631" s="12"/>
      <c r="I631" s="12"/>
      <c r="J631" s="12"/>
    </row>
    <row r="632">
      <c r="E632" s="12"/>
      <c r="F632" s="12"/>
      <c r="G632" s="12"/>
      <c r="H632" s="12"/>
      <c r="I632" s="12"/>
      <c r="J632" s="12"/>
    </row>
    <row r="633">
      <c r="E633" s="12"/>
      <c r="F633" s="12"/>
      <c r="G633" s="12"/>
      <c r="H633" s="12"/>
      <c r="I633" s="12"/>
      <c r="J633" s="12"/>
    </row>
    <row r="634">
      <c r="E634" s="12"/>
      <c r="F634" s="12"/>
      <c r="G634" s="12"/>
      <c r="H634" s="12"/>
      <c r="I634" s="12"/>
      <c r="J634" s="12"/>
    </row>
    <row r="635">
      <c r="E635" s="12"/>
      <c r="F635" s="12"/>
      <c r="G635" s="12"/>
      <c r="H635" s="12"/>
      <c r="I635" s="12"/>
      <c r="J635" s="12"/>
    </row>
    <row r="636">
      <c r="E636" s="12"/>
      <c r="F636" s="12"/>
      <c r="G636" s="12"/>
      <c r="H636" s="12"/>
      <c r="I636" s="12"/>
      <c r="J636" s="12"/>
    </row>
    <row r="637">
      <c r="E637" s="12"/>
      <c r="F637" s="12"/>
      <c r="G637" s="12"/>
      <c r="H637" s="12"/>
      <c r="I637" s="12"/>
      <c r="J637" s="12"/>
    </row>
    <row r="638">
      <c r="E638" s="12"/>
      <c r="F638" s="12"/>
      <c r="G638" s="12"/>
      <c r="H638" s="12"/>
      <c r="I638" s="12"/>
      <c r="J638" s="12"/>
    </row>
    <row r="639">
      <c r="E639" s="12"/>
      <c r="F639" s="12"/>
      <c r="G639" s="12"/>
      <c r="H639" s="12"/>
      <c r="I639" s="12"/>
      <c r="J639" s="12"/>
    </row>
    <row r="640">
      <c r="E640" s="12"/>
      <c r="F640" s="12"/>
      <c r="G640" s="12"/>
      <c r="H640" s="12"/>
      <c r="I640" s="12"/>
      <c r="J640" s="12"/>
    </row>
    <row r="641">
      <c r="E641" s="12"/>
      <c r="F641" s="12"/>
      <c r="G641" s="12"/>
      <c r="H641" s="12"/>
      <c r="I641" s="12"/>
      <c r="J641" s="12"/>
    </row>
    <row r="642">
      <c r="E642" s="12"/>
      <c r="F642" s="12"/>
      <c r="G642" s="12"/>
      <c r="H642" s="12"/>
      <c r="I642" s="12"/>
      <c r="J642" s="12"/>
    </row>
    <row r="643">
      <c r="E643" s="12"/>
      <c r="F643" s="12"/>
      <c r="G643" s="12"/>
      <c r="H643" s="12"/>
      <c r="I643" s="12"/>
      <c r="J643" s="12"/>
    </row>
    <row r="644">
      <c r="E644" s="12"/>
      <c r="F644" s="12"/>
      <c r="G644" s="12"/>
      <c r="H644" s="12"/>
      <c r="I644" s="12"/>
      <c r="J644" s="12"/>
    </row>
    <row r="645">
      <c r="E645" s="12"/>
      <c r="F645" s="12"/>
      <c r="G645" s="12"/>
      <c r="H645" s="12"/>
      <c r="I645" s="12"/>
      <c r="J645" s="12"/>
    </row>
    <row r="646">
      <c r="E646" s="12"/>
      <c r="F646" s="12"/>
      <c r="G646" s="12"/>
      <c r="H646" s="12"/>
      <c r="I646" s="12"/>
      <c r="J646" s="12"/>
    </row>
    <row r="647">
      <c r="E647" s="12"/>
      <c r="F647" s="12"/>
      <c r="G647" s="12"/>
      <c r="H647" s="12"/>
      <c r="I647" s="12"/>
      <c r="J647" s="12"/>
    </row>
    <row r="648">
      <c r="E648" s="12"/>
      <c r="F648" s="12"/>
      <c r="G648" s="12"/>
      <c r="H648" s="12"/>
      <c r="I648" s="12"/>
      <c r="J648" s="12"/>
    </row>
    <row r="649">
      <c r="E649" s="12"/>
      <c r="F649" s="12"/>
      <c r="G649" s="12"/>
      <c r="H649" s="12"/>
      <c r="I649" s="12"/>
      <c r="J649" s="12"/>
    </row>
    <row r="650">
      <c r="E650" s="12"/>
      <c r="F650" s="12"/>
      <c r="G650" s="12"/>
      <c r="H650" s="12"/>
      <c r="I650" s="12"/>
      <c r="J650" s="12"/>
    </row>
    <row r="651">
      <c r="E651" s="12"/>
      <c r="F651" s="12"/>
      <c r="G651" s="12"/>
      <c r="H651" s="12"/>
      <c r="I651" s="12"/>
      <c r="J651" s="12"/>
    </row>
    <row r="652">
      <c r="E652" s="12"/>
      <c r="F652" s="12"/>
      <c r="G652" s="12"/>
      <c r="H652" s="12"/>
      <c r="I652" s="12"/>
      <c r="J652" s="12"/>
    </row>
    <row r="653">
      <c r="E653" s="12"/>
      <c r="F653" s="12"/>
      <c r="G653" s="12"/>
      <c r="H653" s="12"/>
      <c r="I653" s="12"/>
      <c r="J653" s="12"/>
    </row>
    <row r="654">
      <c r="E654" s="12"/>
      <c r="F654" s="12"/>
      <c r="G654" s="12"/>
      <c r="H654" s="12"/>
      <c r="I654" s="12"/>
      <c r="J654" s="12"/>
    </row>
    <row r="655">
      <c r="E655" s="12"/>
      <c r="F655" s="12"/>
      <c r="G655" s="12"/>
      <c r="H655" s="12"/>
      <c r="I655" s="12"/>
      <c r="J655" s="12"/>
    </row>
    <row r="656">
      <c r="E656" s="12"/>
      <c r="F656" s="12"/>
      <c r="G656" s="12"/>
      <c r="H656" s="12"/>
      <c r="I656" s="12"/>
      <c r="J656" s="12"/>
    </row>
    <row r="657">
      <c r="E657" s="12"/>
      <c r="F657" s="12"/>
      <c r="G657" s="12"/>
      <c r="H657" s="12"/>
      <c r="I657" s="12"/>
      <c r="J657" s="12"/>
    </row>
    <row r="658">
      <c r="E658" s="12"/>
      <c r="F658" s="12"/>
      <c r="G658" s="12"/>
      <c r="H658" s="12"/>
      <c r="I658" s="12"/>
      <c r="J658" s="12"/>
    </row>
    <row r="659">
      <c r="E659" s="12"/>
      <c r="F659" s="12"/>
      <c r="G659" s="12"/>
      <c r="H659" s="12"/>
      <c r="I659" s="12"/>
      <c r="J659" s="12"/>
    </row>
    <row r="660">
      <c r="E660" s="12"/>
      <c r="F660" s="12"/>
      <c r="G660" s="12"/>
      <c r="H660" s="12"/>
      <c r="I660" s="12"/>
      <c r="J660" s="12"/>
    </row>
    <row r="661">
      <c r="E661" s="12"/>
      <c r="F661" s="12"/>
      <c r="G661" s="12"/>
      <c r="H661" s="12"/>
      <c r="I661" s="12"/>
      <c r="J661" s="12"/>
    </row>
    <row r="662">
      <c r="E662" s="12"/>
      <c r="F662" s="12"/>
      <c r="G662" s="12"/>
      <c r="H662" s="12"/>
      <c r="I662" s="12"/>
      <c r="J662" s="12"/>
    </row>
    <row r="663">
      <c r="E663" s="12"/>
      <c r="F663" s="12"/>
      <c r="G663" s="12"/>
      <c r="H663" s="12"/>
      <c r="I663" s="12"/>
      <c r="J663" s="12"/>
    </row>
    <row r="664">
      <c r="E664" s="12"/>
      <c r="F664" s="12"/>
      <c r="G664" s="12"/>
      <c r="H664" s="12"/>
      <c r="I664" s="12"/>
      <c r="J664" s="12"/>
    </row>
    <row r="665">
      <c r="E665" s="12"/>
      <c r="F665" s="12"/>
      <c r="G665" s="12"/>
      <c r="H665" s="12"/>
      <c r="I665" s="12"/>
      <c r="J665" s="12"/>
    </row>
    <row r="666">
      <c r="E666" s="12"/>
      <c r="F666" s="12"/>
      <c r="G666" s="12"/>
      <c r="H666" s="12"/>
      <c r="I666" s="12"/>
      <c r="J666" s="12"/>
    </row>
    <row r="667">
      <c r="E667" s="12"/>
      <c r="F667" s="12"/>
      <c r="G667" s="12"/>
      <c r="H667" s="12"/>
      <c r="I667" s="12"/>
      <c r="J667" s="12"/>
    </row>
    <row r="668">
      <c r="E668" s="12"/>
      <c r="F668" s="12"/>
      <c r="G668" s="12"/>
      <c r="H668" s="12"/>
      <c r="I668" s="12"/>
      <c r="J668" s="12"/>
    </row>
    <row r="669">
      <c r="E669" s="12"/>
      <c r="F669" s="12"/>
      <c r="G669" s="12"/>
      <c r="H669" s="12"/>
      <c r="I669" s="12"/>
      <c r="J669" s="12"/>
    </row>
    <row r="670">
      <c r="E670" s="12"/>
      <c r="F670" s="12"/>
      <c r="G670" s="12"/>
      <c r="H670" s="12"/>
      <c r="I670" s="12"/>
      <c r="J670" s="12"/>
    </row>
    <row r="671">
      <c r="E671" s="12"/>
      <c r="F671" s="12"/>
      <c r="G671" s="12"/>
      <c r="H671" s="12"/>
      <c r="I671" s="12"/>
      <c r="J671" s="12"/>
    </row>
    <row r="672">
      <c r="E672" s="12"/>
      <c r="F672" s="12"/>
      <c r="G672" s="12"/>
      <c r="H672" s="12"/>
      <c r="I672" s="12"/>
      <c r="J672" s="12"/>
    </row>
    <row r="673">
      <c r="E673" s="12"/>
      <c r="F673" s="12"/>
      <c r="G673" s="12"/>
      <c r="H673" s="12"/>
      <c r="I673" s="12"/>
      <c r="J673" s="12"/>
    </row>
    <row r="674">
      <c r="E674" s="12"/>
      <c r="F674" s="12"/>
      <c r="G674" s="12"/>
      <c r="H674" s="12"/>
      <c r="I674" s="12"/>
      <c r="J674" s="12"/>
    </row>
    <row r="675">
      <c r="E675" s="12"/>
      <c r="F675" s="12"/>
      <c r="G675" s="12"/>
      <c r="H675" s="12"/>
      <c r="I675" s="12"/>
      <c r="J675" s="12"/>
    </row>
    <row r="676">
      <c r="E676" s="12"/>
      <c r="F676" s="12"/>
      <c r="G676" s="12"/>
      <c r="H676" s="12"/>
      <c r="I676" s="12"/>
      <c r="J676" s="12"/>
    </row>
    <row r="677">
      <c r="E677" s="12"/>
      <c r="F677" s="12"/>
      <c r="G677" s="12"/>
      <c r="H677" s="12"/>
      <c r="I677" s="12"/>
      <c r="J677" s="12"/>
    </row>
    <row r="678">
      <c r="E678" s="12"/>
      <c r="F678" s="12"/>
      <c r="G678" s="12"/>
      <c r="H678" s="12"/>
      <c r="I678" s="12"/>
      <c r="J678" s="12"/>
    </row>
    <row r="679">
      <c r="E679" s="12"/>
      <c r="F679" s="12"/>
      <c r="G679" s="12"/>
      <c r="H679" s="12"/>
      <c r="I679" s="12"/>
      <c r="J679" s="12"/>
    </row>
    <row r="680">
      <c r="E680" s="12"/>
      <c r="F680" s="12"/>
      <c r="G680" s="12"/>
      <c r="H680" s="12"/>
      <c r="I680" s="12"/>
      <c r="J680" s="12"/>
    </row>
    <row r="681">
      <c r="E681" s="12"/>
      <c r="F681" s="12"/>
      <c r="G681" s="12"/>
      <c r="H681" s="12"/>
      <c r="I681" s="12"/>
      <c r="J681" s="12"/>
    </row>
    <row r="682">
      <c r="E682" s="12"/>
      <c r="F682" s="12"/>
      <c r="G682" s="12"/>
      <c r="H682" s="12"/>
      <c r="I682" s="12"/>
      <c r="J682" s="12"/>
    </row>
    <row r="683">
      <c r="E683" s="12"/>
      <c r="F683" s="12"/>
      <c r="G683" s="12"/>
      <c r="H683" s="12"/>
      <c r="I683" s="12"/>
      <c r="J683" s="12"/>
    </row>
    <row r="684">
      <c r="E684" s="12"/>
      <c r="F684" s="12"/>
      <c r="G684" s="12"/>
      <c r="H684" s="12"/>
      <c r="I684" s="12"/>
      <c r="J684" s="12"/>
    </row>
    <row r="685">
      <c r="E685" s="12"/>
      <c r="F685" s="12"/>
      <c r="G685" s="12"/>
      <c r="H685" s="12"/>
      <c r="I685" s="12"/>
      <c r="J685" s="12"/>
    </row>
    <row r="686">
      <c r="E686" s="12"/>
      <c r="F686" s="12"/>
      <c r="G686" s="12"/>
      <c r="H686" s="12"/>
      <c r="I686" s="12"/>
      <c r="J686" s="12"/>
    </row>
    <row r="687">
      <c r="E687" s="12"/>
      <c r="F687" s="12"/>
      <c r="G687" s="12"/>
      <c r="H687" s="12"/>
      <c r="I687" s="12"/>
      <c r="J687" s="12"/>
    </row>
    <row r="688">
      <c r="E688" s="12"/>
      <c r="F688" s="12"/>
      <c r="G688" s="12"/>
      <c r="H688" s="12"/>
      <c r="I688" s="12"/>
      <c r="J688" s="12"/>
    </row>
    <row r="689">
      <c r="E689" s="12"/>
      <c r="F689" s="12"/>
      <c r="G689" s="12"/>
      <c r="H689" s="12"/>
      <c r="I689" s="12"/>
      <c r="J689" s="12"/>
    </row>
    <row r="690">
      <c r="E690" s="12"/>
      <c r="F690" s="12"/>
      <c r="G690" s="12"/>
      <c r="H690" s="12"/>
      <c r="I690" s="12"/>
      <c r="J690" s="12"/>
    </row>
    <row r="691">
      <c r="E691" s="12"/>
      <c r="F691" s="12"/>
      <c r="G691" s="12"/>
      <c r="H691" s="12"/>
      <c r="I691" s="12"/>
      <c r="J691" s="12"/>
    </row>
    <row r="692">
      <c r="E692" s="12"/>
      <c r="F692" s="12"/>
      <c r="G692" s="12"/>
      <c r="H692" s="12"/>
      <c r="I692" s="12"/>
      <c r="J692" s="12"/>
    </row>
    <row r="693">
      <c r="E693" s="12"/>
      <c r="F693" s="12"/>
      <c r="G693" s="12"/>
      <c r="H693" s="12"/>
      <c r="I693" s="12"/>
      <c r="J693" s="12"/>
    </row>
    <row r="694">
      <c r="E694" s="12"/>
      <c r="F694" s="12"/>
      <c r="G694" s="12"/>
      <c r="H694" s="12"/>
      <c r="I694" s="12"/>
      <c r="J694" s="12"/>
    </row>
    <row r="695">
      <c r="E695" s="12"/>
      <c r="F695" s="12"/>
      <c r="G695" s="12"/>
      <c r="H695" s="12"/>
      <c r="I695" s="12"/>
      <c r="J695" s="12"/>
    </row>
    <row r="696">
      <c r="E696" s="12"/>
      <c r="F696" s="12"/>
      <c r="G696" s="12"/>
      <c r="H696" s="12"/>
      <c r="I696" s="12"/>
      <c r="J696" s="12"/>
    </row>
    <row r="697">
      <c r="E697" s="12"/>
      <c r="F697" s="12"/>
      <c r="G697" s="12"/>
      <c r="H697" s="12"/>
      <c r="I697" s="12"/>
      <c r="J697" s="12"/>
    </row>
    <row r="698">
      <c r="E698" s="12"/>
      <c r="F698" s="12"/>
      <c r="G698" s="12"/>
      <c r="H698" s="12"/>
      <c r="I698" s="12"/>
      <c r="J698" s="12"/>
    </row>
    <row r="699">
      <c r="E699" s="12"/>
      <c r="F699" s="12"/>
      <c r="G699" s="12"/>
      <c r="H699" s="12"/>
      <c r="I699" s="12"/>
      <c r="J699" s="12"/>
    </row>
    <row r="700">
      <c r="E700" s="12"/>
      <c r="F700" s="12"/>
      <c r="G700" s="12"/>
      <c r="H700" s="12"/>
      <c r="I700" s="12"/>
      <c r="J700" s="12"/>
    </row>
    <row r="701">
      <c r="E701" s="12"/>
      <c r="F701" s="12"/>
      <c r="G701" s="12"/>
      <c r="H701" s="12"/>
      <c r="I701" s="12"/>
      <c r="J701" s="12"/>
    </row>
    <row r="702">
      <c r="E702" s="12"/>
      <c r="F702" s="12"/>
      <c r="G702" s="12"/>
      <c r="H702" s="12"/>
      <c r="I702" s="12"/>
      <c r="J702" s="12"/>
    </row>
    <row r="703">
      <c r="E703" s="12"/>
      <c r="F703" s="12"/>
      <c r="G703" s="12"/>
      <c r="H703" s="12"/>
      <c r="I703" s="12"/>
      <c r="J703" s="12"/>
    </row>
    <row r="704">
      <c r="E704" s="12"/>
      <c r="F704" s="12"/>
      <c r="G704" s="12"/>
      <c r="H704" s="12"/>
      <c r="I704" s="12"/>
      <c r="J704" s="12"/>
    </row>
    <row r="705">
      <c r="E705" s="12"/>
      <c r="F705" s="12"/>
      <c r="G705" s="12"/>
      <c r="H705" s="12"/>
      <c r="I705" s="12"/>
      <c r="J705" s="12"/>
    </row>
    <row r="706">
      <c r="E706" s="12"/>
      <c r="F706" s="12"/>
      <c r="G706" s="12"/>
      <c r="H706" s="12"/>
      <c r="I706" s="12"/>
      <c r="J706" s="12"/>
    </row>
    <row r="707">
      <c r="E707" s="12"/>
      <c r="F707" s="12"/>
      <c r="G707" s="12"/>
      <c r="H707" s="12"/>
      <c r="I707" s="12"/>
      <c r="J707" s="12"/>
    </row>
    <row r="708">
      <c r="E708" s="12"/>
      <c r="F708" s="12"/>
      <c r="G708" s="12"/>
      <c r="H708" s="12"/>
      <c r="I708" s="12"/>
      <c r="J708" s="12"/>
    </row>
    <row r="709">
      <c r="E709" s="12"/>
      <c r="F709" s="12"/>
      <c r="G709" s="12"/>
      <c r="H709" s="12"/>
      <c r="I709" s="12"/>
      <c r="J709" s="12"/>
    </row>
    <row r="710">
      <c r="E710" s="12"/>
      <c r="F710" s="12"/>
      <c r="G710" s="12"/>
      <c r="H710" s="12"/>
      <c r="I710" s="12"/>
      <c r="J710" s="12"/>
    </row>
    <row r="711">
      <c r="E711" s="12"/>
      <c r="F711" s="12"/>
      <c r="G711" s="12"/>
      <c r="H711" s="12"/>
      <c r="I711" s="12"/>
      <c r="J711" s="12"/>
    </row>
    <row r="712">
      <c r="E712" s="12"/>
      <c r="F712" s="12"/>
      <c r="G712" s="12"/>
      <c r="H712" s="12"/>
      <c r="I712" s="12"/>
      <c r="J712" s="12"/>
    </row>
    <row r="713">
      <c r="E713" s="12"/>
      <c r="F713" s="12"/>
      <c r="G713" s="12"/>
      <c r="H713" s="12"/>
      <c r="I713" s="12"/>
      <c r="J713" s="12"/>
    </row>
    <row r="714">
      <c r="E714" s="12"/>
      <c r="F714" s="12"/>
      <c r="G714" s="12"/>
      <c r="H714" s="12"/>
      <c r="I714" s="12"/>
      <c r="J714" s="12"/>
    </row>
    <row r="715">
      <c r="E715" s="12"/>
      <c r="F715" s="12"/>
      <c r="G715" s="12"/>
      <c r="H715" s="12"/>
      <c r="I715" s="12"/>
      <c r="J715" s="12"/>
    </row>
    <row r="716">
      <c r="E716" s="12"/>
      <c r="F716" s="12"/>
      <c r="G716" s="12"/>
      <c r="H716" s="12"/>
      <c r="I716" s="12"/>
      <c r="J716" s="12"/>
    </row>
    <row r="717">
      <c r="E717" s="12"/>
      <c r="F717" s="12"/>
      <c r="G717" s="12"/>
      <c r="H717" s="12"/>
      <c r="I717" s="12"/>
      <c r="J717" s="12"/>
    </row>
    <row r="718">
      <c r="E718" s="12"/>
      <c r="F718" s="12"/>
      <c r="G718" s="12"/>
      <c r="H718" s="12"/>
      <c r="I718" s="12"/>
      <c r="J718" s="12"/>
    </row>
    <row r="719">
      <c r="E719" s="12"/>
      <c r="F719" s="12"/>
      <c r="G719" s="12"/>
      <c r="H719" s="12"/>
      <c r="I719" s="12"/>
      <c r="J719" s="12"/>
    </row>
    <row r="720">
      <c r="E720" s="12"/>
      <c r="F720" s="12"/>
      <c r="G720" s="12"/>
      <c r="H720" s="12"/>
      <c r="I720" s="12"/>
      <c r="J720" s="12"/>
    </row>
    <row r="721">
      <c r="E721" s="12"/>
      <c r="F721" s="12"/>
      <c r="G721" s="12"/>
      <c r="H721" s="12"/>
      <c r="I721" s="12"/>
      <c r="J721" s="12"/>
    </row>
    <row r="722">
      <c r="E722" s="12"/>
      <c r="F722" s="12"/>
      <c r="G722" s="12"/>
      <c r="H722" s="12"/>
      <c r="I722" s="12"/>
      <c r="J722" s="12"/>
    </row>
    <row r="723">
      <c r="E723" s="12"/>
      <c r="F723" s="12"/>
      <c r="G723" s="12"/>
      <c r="H723" s="12"/>
      <c r="I723" s="12"/>
      <c r="J723" s="12"/>
    </row>
    <row r="724">
      <c r="E724" s="12"/>
      <c r="F724" s="12"/>
      <c r="G724" s="12"/>
      <c r="H724" s="12"/>
      <c r="I724" s="12"/>
      <c r="J724" s="12"/>
    </row>
    <row r="725">
      <c r="E725" s="12"/>
      <c r="F725" s="12"/>
      <c r="G725" s="12"/>
      <c r="H725" s="12"/>
      <c r="I725" s="12"/>
      <c r="J725" s="12"/>
    </row>
    <row r="726">
      <c r="E726" s="12"/>
      <c r="F726" s="12"/>
      <c r="G726" s="12"/>
      <c r="H726" s="12"/>
      <c r="I726" s="12"/>
      <c r="J726" s="12"/>
    </row>
    <row r="727">
      <c r="E727" s="12"/>
      <c r="F727" s="12"/>
      <c r="G727" s="12"/>
      <c r="H727" s="12"/>
      <c r="I727" s="12"/>
      <c r="J727" s="12"/>
    </row>
    <row r="728">
      <c r="E728" s="12"/>
      <c r="F728" s="12"/>
      <c r="G728" s="12"/>
      <c r="H728" s="12"/>
      <c r="I728" s="12"/>
      <c r="J728" s="12"/>
    </row>
    <row r="729">
      <c r="E729" s="12"/>
      <c r="F729" s="12"/>
      <c r="G729" s="12"/>
      <c r="H729" s="12"/>
      <c r="I729" s="12"/>
      <c r="J729" s="12"/>
    </row>
    <row r="730">
      <c r="E730" s="12"/>
      <c r="F730" s="12"/>
      <c r="G730" s="12"/>
      <c r="H730" s="12"/>
      <c r="I730" s="12"/>
      <c r="J730" s="12"/>
    </row>
    <row r="731">
      <c r="E731" s="12"/>
      <c r="F731" s="12"/>
      <c r="G731" s="12"/>
      <c r="H731" s="12"/>
      <c r="I731" s="12"/>
      <c r="J731" s="12"/>
    </row>
    <row r="732">
      <c r="E732" s="12"/>
      <c r="F732" s="12"/>
      <c r="G732" s="12"/>
      <c r="H732" s="12"/>
      <c r="I732" s="12"/>
      <c r="J732" s="12"/>
    </row>
    <row r="733">
      <c r="E733" s="12"/>
      <c r="F733" s="12"/>
      <c r="G733" s="12"/>
      <c r="H733" s="12"/>
      <c r="I733" s="12"/>
      <c r="J733" s="12"/>
    </row>
    <row r="734">
      <c r="E734" s="12"/>
      <c r="F734" s="12"/>
      <c r="G734" s="12"/>
      <c r="H734" s="12"/>
      <c r="I734" s="12"/>
      <c r="J734" s="12"/>
    </row>
    <row r="735">
      <c r="E735" s="12"/>
      <c r="F735" s="12"/>
      <c r="G735" s="12"/>
      <c r="H735" s="12"/>
      <c r="I735" s="12"/>
      <c r="J735" s="12"/>
    </row>
    <row r="736">
      <c r="E736" s="12"/>
      <c r="F736" s="12"/>
      <c r="G736" s="12"/>
      <c r="H736" s="12"/>
      <c r="I736" s="12"/>
      <c r="J736" s="12"/>
    </row>
    <row r="737">
      <c r="E737" s="12"/>
      <c r="F737" s="12"/>
      <c r="G737" s="12"/>
      <c r="H737" s="12"/>
      <c r="I737" s="12"/>
      <c r="J737" s="12"/>
    </row>
    <row r="738">
      <c r="E738" s="12"/>
      <c r="F738" s="12"/>
      <c r="G738" s="12"/>
      <c r="H738" s="12"/>
      <c r="I738" s="12"/>
      <c r="J738" s="12"/>
    </row>
    <row r="739">
      <c r="E739" s="12"/>
      <c r="F739" s="12"/>
      <c r="G739" s="12"/>
      <c r="H739" s="12"/>
      <c r="I739" s="12"/>
      <c r="J739" s="12"/>
    </row>
    <row r="740">
      <c r="E740" s="12"/>
      <c r="F740" s="12"/>
      <c r="G740" s="12"/>
      <c r="H740" s="12"/>
      <c r="I740" s="12"/>
      <c r="J740" s="12"/>
    </row>
    <row r="741">
      <c r="E741" s="12"/>
      <c r="F741" s="12"/>
      <c r="G741" s="12"/>
      <c r="H741" s="12"/>
      <c r="I741" s="12"/>
      <c r="J741" s="12"/>
    </row>
    <row r="742">
      <c r="E742" s="12"/>
      <c r="F742" s="12"/>
      <c r="G742" s="12"/>
      <c r="H742" s="12"/>
      <c r="I742" s="12"/>
      <c r="J742" s="12"/>
    </row>
    <row r="743">
      <c r="E743" s="12"/>
      <c r="F743" s="12"/>
      <c r="G743" s="12"/>
      <c r="H743" s="12"/>
      <c r="I743" s="12"/>
      <c r="J743" s="12"/>
    </row>
    <row r="744">
      <c r="E744" s="12"/>
      <c r="F744" s="12"/>
      <c r="G744" s="12"/>
      <c r="H744" s="12"/>
      <c r="I744" s="12"/>
      <c r="J744" s="12"/>
    </row>
    <row r="745">
      <c r="E745" s="12"/>
      <c r="F745" s="12"/>
      <c r="G745" s="12"/>
      <c r="H745" s="12"/>
      <c r="I745" s="12"/>
      <c r="J745" s="12"/>
    </row>
    <row r="746">
      <c r="E746" s="12"/>
      <c r="F746" s="12"/>
      <c r="G746" s="12"/>
      <c r="H746" s="12"/>
      <c r="I746" s="12"/>
      <c r="J746" s="12"/>
    </row>
    <row r="747">
      <c r="E747" s="12"/>
      <c r="F747" s="12"/>
      <c r="G747" s="12"/>
      <c r="H747" s="12"/>
      <c r="I747" s="12"/>
      <c r="J747" s="12"/>
    </row>
    <row r="748">
      <c r="E748" s="12"/>
      <c r="F748" s="12"/>
      <c r="G748" s="12"/>
      <c r="H748" s="12"/>
      <c r="I748" s="12"/>
      <c r="J748" s="12"/>
    </row>
    <row r="749">
      <c r="E749" s="12"/>
      <c r="F749" s="12"/>
      <c r="G749" s="12"/>
      <c r="H749" s="12"/>
      <c r="I749" s="12"/>
      <c r="J749" s="12"/>
    </row>
    <row r="750">
      <c r="E750" s="12"/>
      <c r="F750" s="12"/>
      <c r="G750" s="12"/>
      <c r="H750" s="12"/>
      <c r="I750" s="12"/>
      <c r="J750" s="12"/>
    </row>
    <row r="751">
      <c r="E751" s="12"/>
      <c r="F751" s="12"/>
      <c r="G751" s="12"/>
      <c r="H751" s="12"/>
      <c r="I751" s="12"/>
      <c r="J751" s="12"/>
    </row>
    <row r="752">
      <c r="E752" s="12"/>
      <c r="F752" s="12"/>
      <c r="G752" s="12"/>
      <c r="H752" s="12"/>
      <c r="I752" s="12"/>
      <c r="J752" s="12"/>
    </row>
    <row r="753">
      <c r="E753" s="12"/>
      <c r="F753" s="12"/>
      <c r="G753" s="12"/>
      <c r="H753" s="12"/>
      <c r="I753" s="12"/>
      <c r="J753" s="12"/>
    </row>
    <row r="754">
      <c r="E754" s="12"/>
      <c r="F754" s="12"/>
      <c r="G754" s="12"/>
      <c r="H754" s="12"/>
      <c r="I754" s="12"/>
      <c r="J754" s="12"/>
    </row>
    <row r="755">
      <c r="E755" s="12"/>
      <c r="F755" s="12"/>
      <c r="G755" s="12"/>
      <c r="H755" s="12"/>
      <c r="I755" s="12"/>
      <c r="J755" s="12"/>
    </row>
    <row r="756">
      <c r="E756" s="12"/>
      <c r="F756" s="12"/>
      <c r="G756" s="12"/>
      <c r="H756" s="12"/>
      <c r="I756" s="12"/>
      <c r="J756" s="12"/>
    </row>
    <row r="757">
      <c r="E757" s="12"/>
      <c r="F757" s="12"/>
      <c r="G757" s="12"/>
      <c r="H757" s="12"/>
      <c r="I757" s="12"/>
      <c r="J757" s="12"/>
    </row>
    <row r="758">
      <c r="E758" s="12"/>
      <c r="F758" s="12"/>
      <c r="G758" s="12"/>
      <c r="H758" s="12"/>
      <c r="I758" s="12"/>
      <c r="J758" s="12"/>
    </row>
    <row r="759">
      <c r="E759" s="12"/>
      <c r="F759" s="12"/>
      <c r="G759" s="12"/>
      <c r="H759" s="12"/>
      <c r="I759" s="12"/>
      <c r="J759" s="12"/>
    </row>
    <row r="760">
      <c r="E760" s="12"/>
      <c r="F760" s="12"/>
      <c r="G760" s="12"/>
      <c r="H760" s="12"/>
      <c r="I760" s="12"/>
      <c r="J760" s="12"/>
    </row>
    <row r="761">
      <c r="E761" s="12"/>
      <c r="F761" s="12"/>
      <c r="G761" s="12"/>
      <c r="H761" s="12"/>
      <c r="I761" s="12"/>
      <c r="J761" s="12"/>
    </row>
    <row r="762">
      <c r="E762" s="12"/>
      <c r="F762" s="12"/>
      <c r="G762" s="12"/>
      <c r="H762" s="12"/>
      <c r="I762" s="12"/>
      <c r="J762" s="12"/>
    </row>
    <row r="763">
      <c r="E763" s="12"/>
      <c r="F763" s="12"/>
      <c r="G763" s="12"/>
      <c r="H763" s="12"/>
      <c r="I763" s="12"/>
      <c r="J763" s="12"/>
    </row>
    <row r="764">
      <c r="E764" s="12"/>
      <c r="F764" s="12"/>
      <c r="G764" s="12"/>
      <c r="H764" s="12"/>
      <c r="I764" s="12"/>
      <c r="J764" s="12"/>
    </row>
    <row r="765">
      <c r="E765" s="12"/>
      <c r="F765" s="12"/>
      <c r="G765" s="12"/>
      <c r="H765" s="12"/>
      <c r="I765" s="12"/>
      <c r="J765" s="12"/>
    </row>
    <row r="766">
      <c r="E766" s="12"/>
      <c r="F766" s="12"/>
      <c r="G766" s="12"/>
      <c r="H766" s="12"/>
      <c r="I766" s="12"/>
      <c r="J766" s="12"/>
    </row>
    <row r="767">
      <c r="E767" s="12"/>
      <c r="F767" s="12"/>
      <c r="G767" s="12"/>
      <c r="H767" s="12"/>
      <c r="I767" s="12"/>
      <c r="J767" s="12"/>
    </row>
    <row r="768">
      <c r="E768" s="12"/>
      <c r="F768" s="12"/>
      <c r="G768" s="12"/>
      <c r="H768" s="12"/>
      <c r="I768" s="12"/>
      <c r="J768" s="12"/>
    </row>
    <row r="769">
      <c r="E769" s="12"/>
      <c r="F769" s="12"/>
      <c r="G769" s="12"/>
      <c r="H769" s="12"/>
      <c r="I769" s="12"/>
      <c r="J769" s="12"/>
    </row>
    <row r="770">
      <c r="E770" s="12"/>
      <c r="F770" s="12"/>
      <c r="G770" s="12"/>
      <c r="H770" s="12"/>
      <c r="I770" s="12"/>
      <c r="J770" s="12"/>
    </row>
    <row r="771">
      <c r="E771" s="12"/>
      <c r="F771" s="12"/>
      <c r="G771" s="12"/>
      <c r="H771" s="12"/>
      <c r="I771" s="12"/>
      <c r="J771" s="12"/>
    </row>
    <row r="772">
      <c r="E772" s="12"/>
      <c r="F772" s="12"/>
      <c r="G772" s="12"/>
      <c r="H772" s="12"/>
      <c r="I772" s="12"/>
      <c r="J772" s="12"/>
    </row>
    <row r="773">
      <c r="E773" s="12"/>
      <c r="F773" s="12"/>
      <c r="G773" s="12"/>
      <c r="H773" s="12"/>
      <c r="I773" s="12"/>
      <c r="J773" s="12"/>
    </row>
    <row r="774">
      <c r="E774" s="12"/>
      <c r="F774" s="12"/>
      <c r="G774" s="12"/>
      <c r="H774" s="12"/>
      <c r="I774" s="12"/>
      <c r="J774" s="12"/>
    </row>
    <row r="775">
      <c r="E775" s="12"/>
      <c r="F775" s="12"/>
      <c r="G775" s="12"/>
      <c r="H775" s="12"/>
      <c r="I775" s="12"/>
      <c r="J775" s="12"/>
    </row>
    <row r="776">
      <c r="E776" s="12"/>
      <c r="F776" s="12"/>
      <c r="G776" s="12"/>
      <c r="H776" s="12"/>
      <c r="I776" s="12"/>
      <c r="J776" s="12"/>
    </row>
    <row r="777">
      <c r="E777" s="12"/>
      <c r="F777" s="12"/>
      <c r="G777" s="12"/>
      <c r="H777" s="12"/>
      <c r="I777" s="12"/>
      <c r="J777" s="12"/>
    </row>
    <row r="778">
      <c r="E778" s="12"/>
      <c r="F778" s="12"/>
      <c r="G778" s="12"/>
      <c r="H778" s="12"/>
      <c r="I778" s="12"/>
      <c r="J778" s="12"/>
    </row>
    <row r="779">
      <c r="E779" s="12"/>
      <c r="F779" s="12"/>
      <c r="G779" s="12"/>
      <c r="H779" s="12"/>
      <c r="I779" s="12"/>
      <c r="J779" s="12"/>
    </row>
    <row r="780">
      <c r="E780" s="12"/>
      <c r="F780" s="12"/>
      <c r="G780" s="12"/>
      <c r="H780" s="12"/>
      <c r="I780" s="12"/>
      <c r="J780" s="12"/>
    </row>
    <row r="781">
      <c r="E781" s="12"/>
      <c r="F781" s="12"/>
      <c r="G781" s="12"/>
      <c r="H781" s="12"/>
      <c r="I781" s="12"/>
      <c r="J781" s="12"/>
    </row>
    <row r="782">
      <c r="E782" s="12"/>
      <c r="F782" s="12"/>
      <c r="G782" s="12"/>
      <c r="H782" s="12"/>
      <c r="I782" s="12"/>
      <c r="J782" s="12"/>
    </row>
    <row r="783">
      <c r="E783" s="12"/>
      <c r="F783" s="12"/>
      <c r="G783" s="12"/>
      <c r="H783" s="12"/>
      <c r="I783" s="12"/>
      <c r="J783" s="12"/>
    </row>
    <row r="784">
      <c r="E784" s="12"/>
      <c r="F784" s="12"/>
      <c r="G784" s="12"/>
      <c r="H784" s="12"/>
      <c r="I784" s="12"/>
      <c r="J784" s="12"/>
    </row>
    <row r="785">
      <c r="E785" s="12"/>
      <c r="F785" s="12"/>
      <c r="G785" s="12"/>
      <c r="H785" s="12"/>
      <c r="I785" s="12"/>
      <c r="J785" s="12"/>
    </row>
    <row r="786">
      <c r="E786" s="12"/>
      <c r="F786" s="12"/>
      <c r="G786" s="12"/>
      <c r="H786" s="12"/>
      <c r="I786" s="12"/>
      <c r="J786" s="12"/>
    </row>
    <row r="787">
      <c r="E787" s="12"/>
      <c r="F787" s="12"/>
      <c r="G787" s="12"/>
      <c r="H787" s="12"/>
      <c r="I787" s="12"/>
      <c r="J787" s="12"/>
    </row>
    <row r="788">
      <c r="E788" s="12"/>
      <c r="F788" s="12"/>
      <c r="G788" s="12"/>
      <c r="H788" s="12"/>
      <c r="I788" s="12"/>
      <c r="J788" s="12"/>
    </row>
    <row r="789">
      <c r="E789" s="12"/>
      <c r="F789" s="12"/>
      <c r="G789" s="12"/>
      <c r="H789" s="12"/>
      <c r="I789" s="12"/>
      <c r="J789" s="12"/>
    </row>
    <row r="790">
      <c r="E790" s="12"/>
      <c r="F790" s="12"/>
      <c r="G790" s="12"/>
      <c r="H790" s="12"/>
      <c r="I790" s="12"/>
      <c r="J790" s="12"/>
    </row>
    <row r="791">
      <c r="E791" s="12"/>
      <c r="F791" s="12"/>
      <c r="G791" s="12"/>
      <c r="H791" s="12"/>
      <c r="I791" s="12"/>
      <c r="J791" s="12"/>
    </row>
    <row r="792">
      <c r="E792" s="12"/>
      <c r="F792" s="12"/>
      <c r="G792" s="12"/>
      <c r="H792" s="12"/>
      <c r="I792" s="12"/>
      <c r="J792" s="12"/>
    </row>
    <row r="793">
      <c r="E793" s="12"/>
      <c r="F793" s="12"/>
      <c r="G793" s="12"/>
      <c r="H793" s="12"/>
      <c r="I793" s="12"/>
      <c r="J793" s="12"/>
    </row>
    <row r="794">
      <c r="E794" s="12"/>
      <c r="F794" s="12"/>
      <c r="G794" s="12"/>
      <c r="H794" s="12"/>
      <c r="I794" s="12"/>
      <c r="J794" s="12"/>
    </row>
    <row r="795">
      <c r="E795" s="12"/>
      <c r="F795" s="12"/>
      <c r="G795" s="12"/>
      <c r="H795" s="12"/>
      <c r="I795" s="12"/>
      <c r="J795" s="12"/>
    </row>
    <row r="796">
      <c r="E796" s="12"/>
      <c r="F796" s="12"/>
      <c r="G796" s="12"/>
      <c r="H796" s="12"/>
      <c r="I796" s="12"/>
      <c r="J796" s="12"/>
    </row>
    <row r="797">
      <c r="E797" s="12"/>
      <c r="F797" s="12"/>
      <c r="G797" s="12"/>
      <c r="H797" s="12"/>
      <c r="I797" s="12"/>
      <c r="J797" s="12"/>
    </row>
    <row r="798">
      <c r="E798" s="12"/>
      <c r="F798" s="12"/>
      <c r="G798" s="12"/>
      <c r="H798" s="12"/>
      <c r="I798" s="12"/>
      <c r="J798" s="12"/>
    </row>
    <row r="799">
      <c r="E799" s="12"/>
      <c r="F799" s="12"/>
      <c r="G799" s="12"/>
      <c r="H799" s="12"/>
      <c r="I799" s="12"/>
      <c r="J799" s="12"/>
    </row>
    <row r="800">
      <c r="E800" s="12"/>
      <c r="F800" s="12"/>
      <c r="G800" s="12"/>
      <c r="H800" s="12"/>
      <c r="I800" s="12"/>
      <c r="J800" s="12"/>
    </row>
    <row r="801">
      <c r="E801" s="12"/>
      <c r="F801" s="12"/>
      <c r="G801" s="12"/>
      <c r="H801" s="12"/>
      <c r="I801" s="12"/>
      <c r="J801" s="12"/>
    </row>
    <row r="802">
      <c r="E802" s="12"/>
      <c r="F802" s="12"/>
      <c r="G802" s="12"/>
      <c r="H802" s="12"/>
      <c r="I802" s="12"/>
      <c r="J802" s="12"/>
    </row>
    <row r="803">
      <c r="E803" s="12"/>
      <c r="F803" s="12"/>
      <c r="G803" s="12"/>
      <c r="H803" s="12"/>
      <c r="I803" s="12"/>
      <c r="J803" s="12"/>
    </row>
    <row r="804">
      <c r="E804" s="12"/>
      <c r="F804" s="12"/>
      <c r="G804" s="12"/>
      <c r="H804" s="12"/>
      <c r="I804" s="12"/>
      <c r="J804" s="12"/>
    </row>
    <row r="805">
      <c r="E805" s="12"/>
      <c r="F805" s="12"/>
      <c r="G805" s="12"/>
      <c r="H805" s="12"/>
      <c r="I805" s="12"/>
      <c r="J805" s="12"/>
    </row>
    <row r="806">
      <c r="E806" s="12"/>
      <c r="F806" s="12"/>
      <c r="G806" s="12"/>
      <c r="H806" s="12"/>
      <c r="I806" s="12"/>
      <c r="J806" s="12"/>
    </row>
    <row r="807">
      <c r="E807" s="12"/>
      <c r="F807" s="12"/>
      <c r="G807" s="12"/>
      <c r="H807" s="12"/>
      <c r="I807" s="12"/>
      <c r="J807" s="12"/>
    </row>
    <row r="808">
      <c r="E808" s="12"/>
      <c r="F808" s="12"/>
      <c r="G808" s="12"/>
      <c r="H808" s="12"/>
      <c r="I808" s="12"/>
      <c r="J808" s="12"/>
    </row>
    <row r="809">
      <c r="E809" s="12"/>
      <c r="F809" s="12"/>
      <c r="G809" s="12"/>
      <c r="H809" s="12"/>
      <c r="I809" s="12"/>
      <c r="J809" s="12"/>
    </row>
    <row r="810">
      <c r="E810" s="12"/>
      <c r="F810" s="12"/>
      <c r="G810" s="12"/>
      <c r="H810" s="12"/>
      <c r="I810" s="12"/>
      <c r="J810" s="12"/>
    </row>
    <row r="811">
      <c r="E811" s="12"/>
      <c r="F811" s="12"/>
      <c r="G811" s="12"/>
      <c r="H811" s="12"/>
      <c r="I811" s="12"/>
      <c r="J811" s="12"/>
    </row>
    <row r="812">
      <c r="E812" s="12"/>
      <c r="F812" s="12"/>
      <c r="G812" s="12"/>
      <c r="H812" s="12"/>
      <c r="I812" s="12"/>
      <c r="J812" s="12"/>
    </row>
    <row r="813">
      <c r="E813" s="12"/>
      <c r="F813" s="12"/>
      <c r="G813" s="12"/>
      <c r="H813" s="12"/>
      <c r="I813" s="12"/>
      <c r="J813" s="12"/>
    </row>
    <row r="814">
      <c r="E814" s="12"/>
      <c r="F814" s="12"/>
      <c r="G814" s="12"/>
      <c r="H814" s="12"/>
      <c r="I814" s="12"/>
      <c r="J814" s="12"/>
    </row>
    <row r="815">
      <c r="E815" s="12"/>
      <c r="F815" s="12"/>
      <c r="G815" s="12"/>
      <c r="H815" s="12"/>
      <c r="I815" s="12"/>
      <c r="J815" s="12"/>
    </row>
    <row r="816">
      <c r="E816" s="12"/>
      <c r="F816" s="12"/>
      <c r="G816" s="12"/>
      <c r="H816" s="12"/>
      <c r="I816" s="12"/>
      <c r="J816" s="12"/>
    </row>
    <row r="817">
      <c r="E817" s="12"/>
      <c r="F817" s="12"/>
      <c r="G817" s="12"/>
      <c r="H817" s="12"/>
      <c r="I817" s="12"/>
      <c r="J817" s="12"/>
    </row>
    <row r="818">
      <c r="E818" s="12"/>
      <c r="F818" s="12"/>
      <c r="G818" s="12"/>
      <c r="H818" s="12"/>
      <c r="I818" s="12"/>
      <c r="J818" s="12"/>
    </row>
    <row r="819">
      <c r="E819" s="12"/>
      <c r="F819" s="12"/>
      <c r="G819" s="12"/>
      <c r="H819" s="12"/>
      <c r="I819" s="12"/>
      <c r="J819" s="12"/>
    </row>
    <row r="820">
      <c r="E820" s="12"/>
      <c r="F820" s="12"/>
      <c r="G820" s="12"/>
      <c r="H820" s="12"/>
      <c r="I820" s="12"/>
      <c r="J820" s="12"/>
    </row>
    <row r="821">
      <c r="E821" s="12"/>
      <c r="F821" s="12"/>
      <c r="G821" s="12"/>
      <c r="H821" s="12"/>
      <c r="I821" s="12"/>
      <c r="J821" s="12"/>
    </row>
    <row r="822">
      <c r="E822" s="12"/>
      <c r="F822" s="12"/>
      <c r="G822" s="12"/>
      <c r="H822" s="12"/>
      <c r="I822" s="12"/>
      <c r="J822" s="12"/>
    </row>
    <row r="823">
      <c r="E823" s="12"/>
      <c r="F823" s="12"/>
      <c r="G823" s="12"/>
      <c r="H823" s="12"/>
      <c r="I823" s="12"/>
      <c r="J823" s="12"/>
    </row>
    <row r="824">
      <c r="E824" s="12"/>
      <c r="F824" s="12"/>
      <c r="G824" s="12"/>
      <c r="H824" s="12"/>
      <c r="I824" s="12"/>
      <c r="J824" s="12"/>
    </row>
    <row r="825">
      <c r="E825" s="12"/>
      <c r="F825" s="12"/>
      <c r="G825" s="12"/>
      <c r="H825" s="12"/>
      <c r="I825" s="12"/>
      <c r="J825" s="12"/>
    </row>
    <row r="826">
      <c r="E826" s="12"/>
      <c r="F826" s="12"/>
      <c r="G826" s="12"/>
      <c r="H826" s="12"/>
      <c r="I826" s="12"/>
      <c r="J826" s="12"/>
    </row>
    <row r="827">
      <c r="E827" s="12"/>
      <c r="F827" s="12"/>
      <c r="G827" s="12"/>
      <c r="H827" s="12"/>
      <c r="I827" s="12"/>
      <c r="J827" s="12"/>
    </row>
    <row r="828">
      <c r="E828" s="12"/>
      <c r="F828" s="12"/>
      <c r="G828" s="12"/>
      <c r="H828" s="12"/>
      <c r="I828" s="12"/>
      <c r="J828" s="12"/>
    </row>
    <row r="829">
      <c r="E829" s="12"/>
      <c r="F829" s="12"/>
      <c r="G829" s="12"/>
      <c r="H829" s="12"/>
      <c r="I829" s="12"/>
      <c r="J829" s="12"/>
    </row>
    <row r="830">
      <c r="E830" s="12"/>
      <c r="F830" s="12"/>
      <c r="G830" s="12"/>
      <c r="H830" s="12"/>
      <c r="I830" s="12"/>
      <c r="J830" s="12"/>
    </row>
    <row r="831">
      <c r="E831" s="12"/>
      <c r="F831" s="12"/>
      <c r="G831" s="12"/>
      <c r="H831" s="12"/>
      <c r="I831" s="12"/>
      <c r="J831" s="12"/>
    </row>
    <row r="832">
      <c r="E832" s="12"/>
      <c r="F832" s="12"/>
      <c r="G832" s="12"/>
      <c r="H832" s="12"/>
      <c r="I832" s="12"/>
      <c r="J832" s="12"/>
    </row>
    <row r="833">
      <c r="E833" s="12"/>
      <c r="F833" s="12"/>
      <c r="G833" s="12"/>
      <c r="H833" s="12"/>
      <c r="I833" s="12"/>
      <c r="J833" s="12"/>
    </row>
    <row r="834">
      <c r="E834" s="12"/>
      <c r="F834" s="12"/>
      <c r="G834" s="12"/>
      <c r="H834" s="12"/>
      <c r="I834" s="12"/>
      <c r="J834" s="12"/>
    </row>
    <row r="835">
      <c r="E835" s="12"/>
      <c r="F835" s="12"/>
      <c r="G835" s="12"/>
      <c r="H835" s="12"/>
      <c r="I835" s="12"/>
      <c r="J835" s="12"/>
    </row>
    <row r="836">
      <c r="E836" s="12"/>
      <c r="F836" s="12"/>
      <c r="G836" s="12"/>
      <c r="H836" s="12"/>
      <c r="I836" s="12"/>
      <c r="J836" s="12"/>
    </row>
    <row r="837">
      <c r="E837" s="12"/>
      <c r="F837" s="12"/>
      <c r="G837" s="12"/>
      <c r="H837" s="12"/>
      <c r="I837" s="12"/>
      <c r="J837" s="12"/>
    </row>
    <row r="838">
      <c r="E838" s="12"/>
      <c r="F838" s="12"/>
      <c r="G838" s="12"/>
      <c r="H838" s="12"/>
      <c r="I838" s="12"/>
      <c r="J838" s="12"/>
    </row>
    <row r="839">
      <c r="E839" s="12"/>
      <c r="F839" s="12"/>
      <c r="G839" s="12"/>
      <c r="H839" s="12"/>
      <c r="I839" s="12"/>
      <c r="J839" s="12"/>
    </row>
    <row r="840">
      <c r="E840" s="12"/>
      <c r="F840" s="12"/>
      <c r="G840" s="12"/>
      <c r="H840" s="12"/>
      <c r="I840" s="12"/>
      <c r="J840" s="12"/>
    </row>
    <row r="841">
      <c r="E841" s="12"/>
      <c r="F841" s="12"/>
      <c r="G841" s="12"/>
      <c r="H841" s="12"/>
      <c r="I841" s="12"/>
      <c r="J841" s="12"/>
    </row>
    <row r="842">
      <c r="E842" s="12"/>
      <c r="F842" s="12"/>
      <c r="G842" s="12"/>
      <c r="H842" s="12"/>
      <c r="I842" s="12"/>
      <c r="J842" s="12"/>
    </row>
    <row r="843">
      <c r="E843" s="12"/>
      <c r="F843" s="12"/>
      <c r="G843" s="12"/>
      <c r="H843" s="12"/>
      <c r="I843" s="12"/>
      <c r="J843" s="12"/>
    </row>
    <row r="844">
      <c r="E844" s="12"/>
      <c r="F844" s="12"/>
      <c r="G844" s="12"/>
      <c r="H844" s="12"/>
      <c r="I844" s="12"/>
      <c r="J844" s="12"/>
    </row>
    <row r="845">
      <c r="E845" s="12"/>
      <c r="F845" s="12"/>
      <c r="G845" s="12"/>
      <c r="H845" s="12"/>
      <c r="I845" s="12"/>
      <c r="J845" s="12"/>
    </row>
    <row r="846">
      <c r="E846" s="12"/>
      <c r="F846" s="12"/>
      <c r="G846" s="12"/>
      <c r="H846" s="12"/>
      <c r="I846" s="12"/>
      <c r="J846" s="12"/>
    </row>
    <row r="847">
      <c r="E847" s="12"/>
      <c r="F847" s="12"/>
      <c r="G847" s="12"/>
      <c r="H847" s="12"/>
      <c r="I847" s="12"/>
      <c r="J847" s="12"/>
    </row>
    <row r="848">
      <c r="E848" s="12"/>
      <c r="F848" s="12"/>
      <c r="G848" s="12"/>
      <c r="H848" s="12"/>
      <c r="I848" s="12"/>
      <c r="J848" s="12"/>
    </row>
    <row r="849">
      <c r="E849" s="12"/>
      <c r="F849" s="12"/>
      <c r="G849" s="12"/>
      <c r="H849" s="12"/>
      <c r="I849" s="12"/>
      <c r="J849" s="12"/>
    </row>
    <row r="850">
      <c r="E850" s="12"/>
      <c r="F850" s="12"/>
      <c r="G850" s="12"/>
      <c r="H850" s="12"/>
      <c r="I850" s="12"/>
      <c r="J850" s="12"/>
    </row>
    <row r="851">
      <c r="E851" s="12"/>
      <c r="F851" s="12"/>
      <c r="G851" s="12"/>
      <c r="H851" s="12"/>
      <c r="I851" s="12"/>
      <c r="J851" s="12"/>
    </row>
    <row r="852">
      <c r="E852" s="12"/>
      <c r="F852" s="12"/>
      <c r="G852" s="12"/>
      <c r="H852" s="12"/>
      <c r="I852" s="12"/>
      <c r="J852" s="12"/>
    </row>
    <row r="853">
      <c r="E853" s="12"/>
      <c r="F853" s="12"/>
      <c r="G853" s="12"/>
      <c r="H853" s="12"/>
      <c r="I853" s="12"/>
      <c r="J853" s="12"/>
    </row>
    <row r="854">
      <c r="E854" s="12"/>
      <c r="F854" s="12"/>
      <c r="G854" s="12"/>
      <c r="H854" s="12"/>
      <c r="I854" s="12"/>
      <c r="J854" s="12"/>
    </row>
    <row r="855">
      <c r="E855" s="12"/>
      <c r="F855" s="12"/>
      <c r="G855" s="12"/>
      <c r="H855" s="12"/>
      <c r="I855" s="12"/>
      <c r="J855" s="12"/>
    </row>
    <row r="856">
      <c r="E856" s="12"/>
      <c r="F856" s="12"/>
      <c r="G856" s="12"/>
      <c r="H856" s="12"/>
      <c r="I856" s="12"/>
      <c r="J856" s="12"/>
    </row>
    <row r="857">
      <c r="E857" s="12"/>
      <c r="F857" s="12"/>
      <c r="G857" s="12"/>
      <c r="H857" s="12"/>
      <c r="I857" s="12"/>
      <c r="J857" s="12"/>
    </row>
    <row r="858">
      <c r="E858" s="12"/>
      <c r="F858" s="12"/>
      <c r="G858" s="12"/>
      <c r="H858" s="12"/>
      <c r="I858" s="12"/>
      <c r="J858" s="12"/>
    </row>
    <row r="859">
      <c r="E859" s="12"/>
      <c r="F859" s="12"/>
      <c r="G859" s="12"/>
      <c r="H859" s="12"/>
      <c r="I859" s="12"/>
      <c r="J859" s="12"/>
    </row>
    <row r="860">
      <c r="E860" s="12"/>
      <c r="F860" s="12"/>
      <c r="G860" s="12"/>
      <c r="H860" s="12"/>
      <c r="I860" s="12"/>
      <c r="J860" s="12"/>
    </row>
    <row r="861">
      <c r="E861" s="12"/>
      <c r="F861" s="12"/>
      <c r="G861" s="12"/>
      <c r="H861" s="12"/>
      <c r="I861" s="12"/>
      <c r="J861" s="12"/>
    </row>
    <row r="862">
      <c r="E862" s="12"/>
      <c r="F862" s="12"/>
      <c r="G862" s="12"/>
      <c r="H862" s="12"/>
      <c r="I862" s="12"/>
      <c r="J862" s="12"/>
    </row>
    <row r="863">
      <c r="E863" s="12"/>
      <c r="F863" s="12"/>
      <c r="G863" s="12"/>
      <c r="H863" s="12"/>
      <c r="I863" s="12"/>
      <c r="J863" s="12"/>
    </row>
    <row r="864">
      <c r="E864" s="12"/>
      <c r="F864" s="12"/>
      <c r="G864" s="12"/>
      <c r="H864" s="12"/>
      <c r="I864" s="12"/>
      <c r="J864" s="12"/>
    </row>
    <row r="865">
      <c r="E865" s="12"/>
      <c r="F865" s="12"/>
      <c r="G865" s="12"/>
      <c r="H865" s="12"/>
      <c r="I865" s="12"/>
      <c r="J865" s="12"/>
    </row>
    <row r="866">
      <c r="E866" s="12"/>
      <c r="F866" s="12"/>
      <c r="G866" s="12"/>
      <c r="H866" s="12"/>
      <c r="I866" s="12"/>
      <c r="J866" s="12"/>
    </row>
    <row r="867">
      <c r="E867" s="12"/>
      <c r="F867" s="12"/>
      <c r="G867" s="12"/>
      <c r="H867" s="12"/>
      <c r="I867" s="12"/>
      <c r="J867" s="12"/>
    </row>
    <row r="868">
      <c r="E868" s="12"/>
      <c r="F868" s="12"/>
      <c r="G868" s="12"/>
      <c r="H868" s="12"/>
      <c r="I868" s="12"/>
      <c r="J868" s="12"/>
    </row>
    <row r="869">
      <c r="E869" s="12"/>
      <c r="F869" s="12"/>
      <c r="G869" s="12"/>
      <c r="H869" s="12"/>
      <c r="I869" s="12"/>
      <c r="J869" s="12"/>
    </row>
    <row r="870">
      <c r="E870" s="12"/>
      <c r="F870" s="12"/>
      <c r="G870" s="12"/>
      <c r="H870" s="12"/>
      <c r="I870" s="12"/>
      <c r="J870" s="12"/>
    </row>
    <row r="871">
      <c r="E871" s="12"/>
      <c r="F871" s="12"/>
      <c r="G871" s="12"/>
      <c r="H871" s="12"/>
      <c r="I871" s="12"/>
      <c r="J871" s="12"/>
    </row>
    <row r="872">
      <c r="E872" s="12"/>
      <c r="F872" s="12"/>
      <c r="G872" s="12"/>
      <c r="H872" s="12"/>
      <c r="I872" s="12"/>
      <c r="J872" s="12"/>
    </row>
    <row r="873">
      <c r="E873" s="12"/>
      <c r="F873" s="12"/>
      <c r="G873" s="12"/>
      <c r="H873" s="12"/>
      <c r="I873" s="12"/>
      <c r="J873" s="12"/>
    </row>
    <row r="874">
      <c r="E874" s="12"/>
      <c r="F874" s="12"/>
      <c r="G874" s="12"/>
      <c r="H874" s="12"/>
      <c r="I874" s="12"/>
      <c r="J874" s="12"/>
    </row>
    <row r="875">
      <c r="E875" s="12"/>
      <c r="F875" s="12"/>
      <c r="G875" s="12"/>
      <c r="H875" s="12"/>
      <c r="I875" s="12"/>
      <c r="J875" s="12"/>
    </row>
    <row r="876">
      <c r="E876" s="12"/>
      <c r="F876" s="12"/>
      <c r="G876" s="12"/>
      <c r="H876" s="12"/>
      <c r="I876" s="12"/>
      <c r="J876" s="12"/>
    </row>
    <row r="877">
      <c r="E877" s="12"/>
      <c r="F877" s="12"/>
      <c r="G877" s="12"/>
      <c r="H877" s="12"/>
      <c r="I877" s="12"/>
      <c r="J877" s="12"/>
    </row>
    <row r="878">
      <c r="E878" s="12"/>
      <c r="F878" s="12"/>
      <c r="G878" s="12"/>
      <c r="H878" s="12"/>
      <c r="I878" s="12"/>
      <c r="J878" s="12"/>
    </row>
    <row r="879">
      <c r="E879" s="12"/>
      <c r="F879" s="12"/>
      <c r="G879" s="12"/>
      <c r="H879" s="12"/>
      <c r="I879" s="12"/>
      <c r="J879" s="12"/>
    </row>
    <row r="880">
      <c r="E880" s="12"/>
      <c r="F880" s="12"/>
      <c r="G880" s="12"/>
      <c r="H880" s="12"/>
      <c r="I880" s="12"/>
      <c r="J880" s="12"/>
    </row>
    <row r="881">
      <c r="E881" s="12"/>
      <c r="F881" s="12"/>
      <c r="G881" s="12"/>
      <c r="H881" s="12"/>
      <c r="I881" s="12"/>
      <c r="J881" s="12"/>
    </row>
    <row r="882">
      <c r="E882" s="12"/>
      <c r="F882" s="12"/>
      <c r="G882" s="12"/>
      <c r="H882" s="12"/>
      <c r="I882" s="12"/>
      <c r="J882" s="12"/>
    </row>
    <row r="883">
      <c r="E883" s="12"/>
      <c r="F883" s="12"/>
      <c r="G883" s="12"/>
      <c r="H883" s="12"/>
      <c r="I883" s="12"/>
      <c r="J883" s="12"/>
    </row>
    <row r="884">
      <c r="E884" s="12"/>
      <c r="F884" s="12"/>
      <c r="G884" s="12"/>
      <c r="H884" s="12"/>
      <c r="I884" s="12"/>
      <c r="J884" s="12"/>
    </row>
    <row r="885">
      <c r="E885" s="12"/>
      <c r="F885" s="12"/>
      <c r="G885" s="12"/>
      <c r="H885" s="12"/>
      <c r="I885" s="12"/>
      <c r="J885" s="12"/>
    </row>
    <row r="886">
      <c r="E886" s="12"/>
      <c r="F886" s="12"/>
      <c r="G886" s="12"/>
      <c r="H886" s="12"/>
      <c r="I886" s="12"/>
      <c r="J886" s="12"/>
    </row>
    <row r="887">
      <c r="E887" s="12"/>
      <c r="F887" s="12"/>
      <c r="G887" s="12"/>
      <c r="H887" s="12"/>
      <c r="I887" s="12"/>
      <c r="J887" s="12"/>
    </row>
    <row r="888">
      <c r="E888" s="12"/>
      <c r="F888" s="12"/>
      <c r="G888" s="12"/>
      <c r="H888" s="12"/>
      <c r="I888" s="12"/>
      <c r="J888" s="12"/>
    </row>
    <row r="889">
      <c r="E889" s="12"/>
      <c r="F889" s="12"/>
      <c r="G889" s="12"/>
      <c r="H889" s="12"/>
      <c r="I889" s="12"/>
      <c r="J889" s="12"/>
    </row>
    <row r="890">
      <c r="E890" s="12"/>
      <c r="F890" s="12"/>
      <c r="G890" s="12"/>
      <c r="H890" s="12"/>
      <c r="I890" s="12"/>
      <c r="J890" s="12"/>
    </row>
    <row r="891">
      <c r="E891" s="12"/>
      <c r="F891" s="12"/>
      <c r="G891" s="12"/>
      <c r="H891" s="12"/>
      <c r="I891" s="12"/>
      <c r="J891" s="12"/>
    </row>
    <row r="892">
      <c r="E892" s="12"/>
      <c r="F892" s="12"/>
      <c r="G892" s="12"/>
      <c r="H892" s="12"/>
      <c r="I892" s="12"/>
      <c r="J892" s="12"/>
    </row>
    <row r="893">
      <c r="E893" s="12"/>
      <c r="F893" s="12"/>
      <c r="G893" s="12"/>
      <c r="H893" s="12"/>
      <c r="I893" s="12"/>
      <c r="J893" s="12"/>
    </row>
    <row r="894">
      <c r="E894" s="12"/>
      <c r="F894" s="12"/>
      <c r="G894" s="12"/>
      <c r="H894" s="12"/>
      <c r="I894" s="12"/>
      <c r="J894" s="12"/>
    </row>
    <row r="895">
      <c r="E895" s="12"/>
      <c r="F895" s="12"/>
      <c r="G895" s="12"/>
      <c r="H895" s="12"/>
      <c r="I895" s="12"/>
      <c r="J895" s="12"/>
    </row>
    <row r="896">
      <c r="E896" s="12"/>
      <c r="F896" s="12"/>
      <c r="G896" s="12"/>
      <c r="H896" s="12"/>
      <c r="I896" s="12"/>
      <c r="J896" s="12"/>
    </row>
    <row r="897">
      <c r="E897" s="12"/>
      <c r="F897" s="12"/>
      <c r="G897" s="12"/>
      <c r="H897" s="12"/>
      <c r="I897" s="12"/>
      <c r="J897" s="12"/>
    </row>
    <row r="898">
      <c r="E898" s="12"/>
      <c r="F898" s="12"/>
      <c r="G898" s="12"/>
      <c r="H898" s="12"/>
      <c r="I898" s="12"/>
      <c r="J898" s="12"/>
    </row>
    <row r="899">
      <c r="E899" s="12"/>
      <c r="F899" s="12"/>
      <c r="G899" s="12"/>
      <c r="H899" s="12"/>
      <c r="I899" s="12"/>
      <c r="J899" s="12"/>
    </row>
    <row r="900">
      <c r="E900" s="12"/>
      <c r="F900" s="12"/>
      <c r="G900" s="12"/>
      <c r="H900" s="12"/>
      <c r="I900" s="12"/>
      <c r="J900" s="12"/>
    </row>
    <row r="901">
      <c r="E901" s="12"/>
      <c r="F901" s="12"/>
      <c r="G901" s="12"/>
      <c r="H901" s="12"/>
      <c r="I901" s="12"/>
      <c r="J901" s="12"/>
    </row>
    <row r="902">
      <c r="E902" s="12"/>
      <c r="F902" s="12"/>
      <c r="G902" s="12"/>
      <c r="H902" s="12"/>
      <c r="I902" s="12"/>
      <c r="J902" s="12"/>
    </row>
    <row r="903">
      <c r="E903" s="12"/>
      <c r="F903" s="12"/>
      <c r="G903" s="12"/>
      <c r="H903" s="12"/>
      <c r="I903" s="12"/>
      <c r="J903" s="12"/>
    </row>
    <row r="904">
      <c r="E904" s="12"/>
      <c r="F904" s="12"/>
      <c r="G904" s="12"/>
      <c r="H904" s="12"/>
      <c r="I904" s="12"/>
      <c r="J904" s="12"/>
    </row>
    <row r="905">
      <c r="E905" s="12"/>
      <c r="F905" s="12"/>
      <c r="G905" s="12"/>
      <c r="H905" s="12"/>
      <c r="I905" s="12"/>
      <c r="J905" s="12"/>
    </row>
    <row r="906">
      <c r="E906" s="12"/>
      <c r="F906" s="12"/>
      <c r="G906" s="12"/>
      <c r="H906" s="12"/>
      <c r="I906" s="12"/>
      <c r="J906" s="12"/>
    </row>
    <row r="907">
      <c r="E907" s="12"/>
      <c r="F907" s="12"/>
      <c r="G907" s="12"/>
      <c r="H907" s="12"/>
      <c r="I907" s="12"/>
      <c r="J907" s="12"/>
    </row>
    <row r="908">
      <c r="E908" s="12"/>
      <c r="F908" s="12"/>
      <c r="G908" s="12"/>
      <c r="H908" s="12"/>
      <c r="I908" s="12"/>
      <c r="J908" s="12"/>
    </row>
    <row r="909">
      <c r="E909" s="12"/>
      <c r="F909" s="12"/>
      <c r="G909" s="12"/>
      <c r="H909" s="12"/>
      <c r="I909" s="12"/>
      <c r="J909" s="12"/>
    </row>
    <row r="910">
      <c r="E910" s="12"/>
      <c r="F910" s="12"/>
      <c r="G910" s="12"/>
      <c r="H910" s="12"/>
      <c r="I910" s="12"/>
      <c r="J910" s="12"/>
    </row>
    <row r="911">
      <c r="E911" s="12"/>
      <c r="F911" s="12"/>
      <c r="G911" s="12"/>
      <c r="H911" s="12"/>
      <c r="I911" s="12"/>
      <c r="J911" s="12"/>
    </row>
    <row r="912">
      <c r="E912" s="12"/>
      <c r="F912" s="12"/>
      <c r="G912" s="12"/>
      <c r="H912" s="12"/>
      <c r="I912" s="12"/>
      <c r="J912" s="12"/>
    </row>
    <row r="913">
      <c r="E913" s="12"/>
      <c r="F913" s="12"/>
      <c r="G913" s="12"/>
      <c r="H913" s="12"/>
      <c r="I913" s="12"/>
      <c r="J913" s="12"/>
    </row>
    <row r="914">
      <c r="E914" s="12"/>
      <c r="F914" s="12"/>
      <c r="G914" s="12"/>
      <c r="H914" s="12"/>
      <c r="I914" s="12"/>
      <c r="J914" s="12"/>
    </row>
    <row r="915">
      <c r="E915" s="12"/>
      <c r="F915" s="12"/>
      <c r="G915" s="12"/>
      <c r="H915" s="12"/>
      <c r="I915" s="12"/>
      <c r="J915" s="12"/>
    </row>
    <row r="916">
      <c r="E916" s="12"/>
      <c r="F916" s="12"/>
      <c r="G916" s="12"/>
      <c r="H916" s="12"/>
      <c r="I916" s="12"/>
      <c r="J916" s="12"/>
    </row>
    <row r="917">
      <c r="E917" s="12"/>
      <c r="F917" s="12"/>
      <c r="G917" s="12"/>
      <c r="H917" s="12"/>
      <c r="I917" s="12"/>
      <c r="J917" s="12"/>
    </row>
    <row r="918">
      <c r="E918" s="12"/>
      <c r="F918" s="12"/>
      <c r="G918" s="12"/>
      <c r="H918" s="12"/>
      <c r="I918" s="12"/>
      <c r="J918" s="12"/>
    </row>
    <row r="919">
      <c r="E919" s="12"/>
      <c r="F919" s="12"/>
      <c r="G919" s="12"/>
      <c r="H919" s="12"/>
      <c r="I919" s="12"/>
      <c r="J919" s="12"/>
    </row>
    <row r="920">
      <c r="E920" s="12"/>
      <c r="F920" s="12"/>
      <c r="G920" s="12"/>
      <c r="H920" s="12"/>
      <c r="I920" s="12"/>
      <c r="J920" s="12"/>
    </row>
    <row r="921">
      <c r="E921" s="12"/>
      <c r="F921" s="12"/>
      <c r="G921" s="12"/>
      <c r="H921" s="12"/>
      <c r="I921" s="12"/>
      <c r="J921" s="12"/>
    </row>
    <row r="922">
      <c r="E922" s="12"/>
      <c r="F922" s="12"/>
      <c r="G922" s="12"/>
      <c r="H922" s="12"/>
      <c r="I922" s="12"/>
      <c r="J922" s="12"/>
    </row>
    <row r="923">
      <c r="E923" s="12"/>
      <c r="F923" s="12"/>
      <c r="G923" s="12"/>
      <c r="H923" s="12"/>
      <c r="I923" s="12"/>
      <c r="J923" s="12"/>
    </row>
    <row r="924">
      <c r="E924" s="12"/>
      <c r="F924" s="12"/>
      <c r="G924" s="12"/>
      <c r="H924" s="12"/>
      <c r="I924" s="12"/>
      <c r="J924" s="12"/>
    </row>
    <row r="925">
      <c r="E925" s="12"/>
      <c r="F925" s="12"/>
      <c r="G925" s="12"/>
      <c r="H925" s="12"/>
      <c r="I925" s="12"/>
      <c r="J925" s="12"/>
    </row>
    <row r="926">
      <c r="E926" s="12"/>
      <c r="F926" s="12"/>
      <c r="G926" s="12"/>
      <c r="H926" s="12"/>
      <c r="I926" s="12"/>
      <c r="J926" s="12"/>
    </row>
    <row r="927">
      <c r="E927" s="12"/>
      <c r="F927" s="12"/>
      <c r="G927" s="12"/>
      <c r="H927" s="12"/>
      <c r="I927" s="12"/>
      <c r="J927" s="12"/>
    </row>
    <row r="928">
      <c r="E928" s="12"/>
      <c r="F928" s="12"/>
      <c r="G928" s="12"/>
      <c r="H928" s="12"/>
      <c r="I928" s="12"/>
      <c r="J928" s="12"/>
    </row>
    <row r="929">
      <c r="E929" s="12"/>
      <c r="F929" s="12"/>
      <c r="G929" s="12"/>
      <c r="H929" s="12"/>
      <c r="I929" s="12"/>
      <c r="J929" s="12"/>
    </row>
    <row r="930">
      <c r="E930" s="12"/>
      <c r="F930" s="12"/>
      <c r="G930" s="12"/>
      <c r="H930" s="12"/>
      <c r="I930" s="12"/>
      <c r="J930" s="12"/>
    </row>
    <row r="931">
      <c r="E931" s="12"/>
      <c r="F931" s="12"/>
      <c r="G931" s="12"/>
      <c r="H931" s="12"/>
      <c r="I931" s="12"/>
      <c r="J931" s="12"/>
    </row>
    <row r="932">
      <c r="E932" s="12"/>
      <c r="F932" s="12"/>
      <c r="G932" s="12"/>
      <c r="H932" s="12"/>
      <c r="I932" s="12"/>
      <c r="J932" s="12"/>
    </row>
    <row r="933">
      <c r="E933" s="12"/>
      <c r="F933" s="12"/>
      <c r="G933" s="12"/>
      <c r="H933" s="12"/>
      <c r="I933" s="12"/>
      <c r="J933" s="12"/>
    </row>
    <row r="934">
      <c r="E934" s="12"/>
      <c r="F934" s="12"/>
      <c r="G934" s="12"/>
      <c r="H934" s="12"/>
      <c r="I934" s="12"/>
      <c r="J934" s="12"/>
    </row>
    <row r="935">
      <c r="E935" s="12"/>
      <c r="F935" s="12"/>
      <c r="G935" s="12"/>
      <c r="H935" s="12"/>
      <c r="I935" s="12"/>
      <c r="J935" s="12"/>
    </row>
    <row r="936">
      <c r="E936" s="12"/>
      <c r="F936" s="12"/>
      <c r="G936" s="12"/>
      <c r="H936" s="12"/>
      <c r="I936" s="12"/>
      <c r="J936" s="12"/>
    </row>
    <row r="937">
      <c r="E937" s="12"/>
      <c r="F937" s="12"/>
      <c r="G937" s="12"/>
      <c r="H937" s="12"/>
      <c r="I937" s="12"/>
      <c r="J937" s="12"/>
    </row>
    <row r="938">
      <c r="E938" s="12"/>
      <c r="F938" s="12"/>
      <c r="G938" s="12"/>
      <c r="H938" s="12"/>
      <c r="I938" s="12"/>
      <c r="J938" s="12"/>
    </row>
    <row r="939">
      <c r="E939" s="12"/>
      <c r="F939" s="12"/>
      <c r="G939" s="12"/>
      <c r="H939" s="12"/>
      <c r="I939" s="12"/>
      <c r="J939" s="12"/>
    </row>
    <row r="940">
      <c r="E940" s="12"/>
      <c r="F940" s="12"/>
      <c r="G940" s="12"/>
      <c r="H940" s="12"/>
      <c r="I940" s="12"/>
      <c r="J940" s="12"/>
    </row>
    <row r="941">
      <c r="E941" s="12"/>
      <c r="F941" s="12"/>
      <c r="G941" s="12"/>
      <c r="H941" s="12"/>
      <c r="I941" s="12"/>
      <c r="J941" s="12"/>
    </row>
    <row r="942">
      <c r="E942" s="12"/>
      <c r="F942" s="12"/>
      <c r="G942" s="12"/>
      <c r="H942" s="12"/>
      <c r="I942" s="12"/>
      <c r="J942" s="12"/>
    </row>
    <row r="943">
      <c r="E943" s="12"/>
      <c r="F943" s="12"/>
      <c r="G943" s="12"/>
      <c r="H943" s="12"/>
      <c r="I943" s="12"/>
      <c r="J943" s="12"/>
    </row>
    <row r="944">
      <c r="E944" s="12"/>
      <c r="F944" s="12"/>
      <c r="G944" s="12"/>
      <c r="H944" s="12"/>
      <c r="I944" s="12"/>
      <c r="J944" s="12"/>
    </row>
    <row r="945">
      <c r="E945" s="12"/>
      <c r="F945" s="12"/>
      <c r="G945" s="12"/>
      <c r="H945" s="12"/>
      <c r="I945" s="12"/>
      <c r="J945" s="12"/>
    </row>
    <row r="946">
      <c r="E946" s="12"/>
      <c r="F946" s="12"/>
      <c r="G946" s="12"/>
      <c r="H946" s="12"/>
      <c r="I946" s="12"/>
      <c r="J946" s="12"/>
    </row>
    <row r="947">
      <c r="E947" s="12"/>
      <c r="F947" s="12"/>
      <c r="G947" s="12"/>
      <c r="H947" s="12"/>
      <c r="I947" s="12"/>
      <c r="J947" s="12"/>
    </row>
    <row r="948">
      <c r="E948" s="12"/>
      <c r="F948" s="12"/>
      <c r="G948" s="12"/>
      <c r="H948" s="12"/>
      <c r="I948" s="12"/>
      <c r="J948" s="12"/>
    </row>
    <row r="949">
      <c r="E949" s="12"/>
      <c r="F949" s="12"/>
      <c r="G949" s="12"/>
      <c r="H949" s="12"/>
      <c r="I949" s="12"/>
      <c r="J949" s="12"/>
    </row>
    <row r="950">
      <c r="E950" s="12"/>
      <c r="F950" s="12"/>
      <c r="G950" s="12"/>
      <c r="H950" s="12"/>
      <c r="I950" s="12"/>
      <c r="J950" s="12"/>
    </row>
    <row r="951">
      <c r="E951" s="12"/>
      <c r="F951" s="12"/>
      <c r="G951" s="12"/>
      <c r="H951" s="12"/>
      <c r="I951" s="12"/>
      <c r="J951" s="12"/>
    </row>
    <row r="952">
      <c r="E952" s="12"/>
      <c r="F952" s="12"/>
      <c r="G952" s="12"/>
      <c r="H952" s="12"/>
      <c r="I952" s="12"/>
      <c r="J952" s="12"/>
    </row>
    <row r="953">
      <c r="E953" s="12"/>
      <c r="F953" s="12"/>
      <c r="G953" s="12"/>
      <c r="H953" s="12"/>
      <c r="I953" s="12"/>
      <c r="J953" s="12"/>
    </row>
    <row r="954">
      <c r="E954" s="12"/>
      <c r="F954" s="12"/>
      <c r="G954" s="12"/>
      <c r="H954" s="12"/>
      <c r="I954" s="12"/>
      <c r="J954" s="12"/>
    </row>
    <row r="955">
      <c r="E955" s="12"/>
      <c r="F955" s="12"/>
      <c r="G955" s="12"/>
      <c r="H955" s="12"/>
      <c r="I955" s="12"/>
      <c r="J955" s="12"/>
    </row>
    <row r="956">
      <c r="E956" s="12"/>
      <c r="F956" s="12"/>
      <c r="G956" s="12"/>
      <c r="H956" s="12"/>
      <c r="I956" s="12"/>
      <c r="J956" s="12"/>
    </row>
    <row r="957">
      <c r="E957" s="12"/>
      <c r="F957" s="12"/>
      <c r="G957" s="12"/>
      <c r="H957" s="12"/>
      <c r="I957" s="12"/>
      <c r="J957" s="12"/>
    </row>
    <row r="958">
      <c r="E958" s="12"/>
      <c r="F958" s="12"/>
      <c r="G958" s="12"/>
      <c r="H958" s="12"/>
      <c r="I958" s="12"/>
      <c r="J958" s="12"/>
    </row>
    <row r="959">
      <c r="E959" s="12"/>
      <c r="F959" s="12"/>
      <c r="G959" s="12"/>
      <c r="H959" s="12"/>
      <c r="I959" s="12"/>
      <c r="J959" s="12"/>
    </row>
    <row r="960">
      <c r="E960" s="12"/>
      <c r="F960" s="12"/>
      <c r="G960" s="12"/>
      <c r="H960" s="12"/>
      <c r="I960" s="12"/>
      <c r="J960" s="12"/>
    </row>
    <row r="961">
      <c r="E961" s="12"/>
      <c r="F961" s="12"/>
      <c r="G961" s="12"/>
      <c r="H961" s="12"/>
      <c r="I961" s="12"/>
      <c r="J961" s="12"/>
    </row>
    <row r="962">
      <c r="E962" s="12"/>
      <c r="F962" s="12"/>
      <c r="G962" s="12"/>
      <c r="H962" s="12"/>
      <c r="I962" s="12"/>
      <c r="J962" s="12"/>
    </row>
    <row r="963">
      <c r="E963" s="12"/>
      <c r="F963" s="12"/>
      <c r="G963" s="12"/>
      <c r="H963" s="12"/>
      <c r="I963" s="12"/>
      <c r="J963" s="12"/>
    </row>
    <row r="964">
      <c r="E964" s="12"/>
      <c r="F964" s="12"/>
      <c r="G964" s="12"/>
      <c r="H964" s="12"/>
      <c r="I964" s="12"/>
      <c r="J964" s="12"/>
    </row>
    <row r="965">
      <c r="E965" s="12"/>
      <c r="F965" s="12"/>
      <c r="G965" s="12"/>
      <c r="H965" s="12"/>
      <c r="I965" s="12"/>
      <c r="J965" s="12"/>
    </row>
    <row r="966">
      <c r="E966" s="12"/>
      <c r="F966" s="12"/>
      <c r="G966" s="12"/>
      <c r="H966" s="12"/>
      <c r="I966" s="12"/>
      <c r="J966" s="12"/>
    </row>
    <row r="967">
      <c r="E967" s="12"/>
      <c r="F967" s="12"/>
      <c r="G967" s="12"/>
      <c r="H967" s="12"/>
      <c r="I967" s="12"/>
      <c r="J967" s="12"/>
    </row>
    <row r="968">
      <c r="E968" s="12"/>
      <c r="F968" s="12"/>
      <c r="G968" s="12"/>
      <c r="H968" s="12"/>
      <c r="I968" s="12"/>
      <c r="J968" s="12"/>
    </row>
    <row r="969">
      <c r="E969" s="12"/>
      <c r="F969" s="12"/>
      <c r="G969" s="12"/>
      <c r="H969" s="12"/>
      <c r="I969" s="12"/>
      <c r="J969" s="12"/>
    </row>
    <row r="970">
      <c r="E970" s="12"/>
      <c r="F970" s="12"/>
      <c r="G970" s="12"/>
      <c r="H970" s="12"/>
      <c r="I970" s="12"/>
      <c r="J970" s="12"/>
    </row>
    <row r="971">
      <c r="E971" s="12"/>
      <c r="F971" s="12"/>
      <c r="G971" s="12"/>
      <c r="H971" s="12"/>
      <c r="I971" s="12"/>
      <c r="J971" s="12"/>
    </row>
    <row r="972">
      <c r="E972" s="12"/>
      <c r="F972" s="12"/>
      <c r="G972" s="12"/>
      <c r="H972" s="12"/>
      <c r="I972" s="12"/>
      <c r="J972" s="12"/>
    </row>
    <row r="973">
      <c r="E973" s="12"/>
      <c r="F973" s="12"/>
      <c r="G973" s="12"/>
      <c r="H973" s="12"/>
      <c r="I973" s="12"/>
      <c r="J973" s="12"/>
    </row>
    <row r="974">
      <c r="E974" s="12"/>
      <c r="F974" s="12"/>
      <c r="G974" s="12"/>
      <c r="H974" s="12"/>
      <c r="I974" s="12"/>
      <c r="J974" s="12"/>
    </row>
    <row r="975">
      <c r="E975" s="12"/>
      <c r="F975" s="12"/>
      <c r="G975" s="12"/>
      <c r="H975" s="12"/>
      <c r="I975" s="12"/>
      <c r="J975" s="12"/>
    </row>
    <row r="976">
      <c r="E976" s="12"/>
      <c r="F976" s="12"/>
      <c r="G976" s="12"/>
      <c r="H976" s="12"/>
      <c r="I976" s="12"/>
      <c r="J976" s="12"/>
    </row>
    <row r="977">
      <c r="E977" s="12"/>
      <c r="F977" s="12"/>
      <c r="G977" s="12"/>
      <c r="H977" s="12"/>
      <c r="I977" s="12"/>
      <c r="J977" s="12"/>
    </row>
    <row r="978">
      <c r="E978" s="12"/>
      <c r="F978" s="12"/>
      <c r="G978" s="12"/>
      <c r="H978" s="12"/>
      <c r="I978" s="12"/>
      <c r="J978" s="12"/>
    </row>
    <row r="979">
      <c r="E979" s="12"/>
      <c r="F979" s="12"/>
      <c r="G979" s="12"/>
      <c r="H979" s="12"/>
      <c r="I979" s="12"/>
      <c r="J979" s="12"/>
    </row>
    <row r="980">
      <c r="E980" s="12"/>
      <c r="F980" s="12"/>
      <c r="G980" s="12"/>
      <c r="H980" s="12"/>
      <c r="I980" s="12"/>
      <c r="J980" s="12"/>
    </row>
    <row r="981">
      <c r="E981" s="12"/>
      <c r="F981" s="12"/>
      <c r="G981" s="12"/>
      <c r="H981" s="12"/>
      <c r="I981" s="12"/>
      <c r="J981" s="12"/>
    </row>
    <row r="982">
      <c r="E982" s="12"/>
      <c r="F982" s="12"/>
      <c r="G982" s="12"/>
      <c r="H982" s="12"/>
      <c r="I982" s="12"/>
      <c r="J982" s="12"/>
    </row>
    <row r="983">
      <c r="E983" s="12"/>
      <c r="F983" s="12"/>
      <c r="G983" s="12"/>
      <c r="H983" s="12"/>
      <c r="I983" s="12"/>
      <c r="J983" s="12"/>
    </row>
    <row r="984">
      <c r="E984" s="12"/>
      <c r="F984" s="12"/>
      <c r="G984" s="12"/>
      <c r="H984" s="12"/>
      <c r="I984" s="12"/>
      <c r="J984" s="12"/>
    </row>
    <row r="985">
      <c r="E985" s="12"/>
      <c r="F985" s="12"/>
      <c r="G985" s="12"/>
      <c r="H985" s="12"/>
      <c r="I985" s="12"/>
      <c r="J985" s="12"/>
    </row>
    <row r="986">
      <c r="E986" s="12"/>
      <c r="F986" s="12"/>
      <c r="G986" s="12"/>
      <c r="H986" s="12"/>
      <c r="I986" s="12"/>
      <c r="J986" s="12"/>
    </row>
    <row r="987">
      <c r="E987" s="12"/>
      <c r="F987" s="12"/>
      <c r="G987" s="12"/>
      <c r="H987" s="12"/>
      <c r="I987" s="12"/>
      <c r="J987" s="12"/>
    </row>
    <row r="988">
      <c r="E988" s="12"/>
      <c r="F988" s="12"/>
      <c r="G988" s="12"/>
      <c r="H988" s="12"/>
      <c r="I988" s="12"/>
      <c r="J988" s="12"/>
    </row>
    <row r="989">
      <c r="E989" s="12"/>
      <c r="F989" s="12"/>
      <c r="G989" s="12"/>
      <c r="H989" s="12"/>
      <c r="I989" s="12"/>
      <c r="J989" s="12"/>
    </row>
    <row r="990">
      <c r="E990" s="12"/>
      <c r="F990" s="12"/>
      <c r="G990" s="12"/>
      <c r="H990" s="12"/>
      <c r="I990" s="12"/>
      <c r="J990" s="12"/>
    </row>
    <row r="991">
      <c r="E991" s="12"/>
      <c r="F991" s="12"/>
      <c r="G991" s="12"/>
      <c r="H991" s="12"/>
      <c r="I991" s="12"/>
      <c r="J991" s="12"/>
    </row>
    <row r="992">
      <c r="E992" s="12"/>
      <c r="F992" s="12"/>
      <c r="G992" s="12"/>
      <c r="H992" s="12"/>
      <c r="I992" s="12"/>
      <c r="J992" s="12"/>
    </row>
    <row r="993">
      <c r="E993" s="12"/>
      <c r="F993" s="12"/>
      <c r="G993" s="12"/>
      <c r="H993" s="12"/>
      <c r="I993" s="12"/>
      <c r="J993" s="12"/>
    </row>
    <row r="994">
      <c r="E994" s="12"/>
      <c r="F994" s="12"/>
      <c r="G994" s="12"/>
      <c r="H994" s="12"/>
      <c r="I994" s="12"/>
      <c r="J994" s="12"/>
    </row>
    <row r="995">
      <c r="E995" s="12"/>
      <c r="F995" s="12"/>
      <c r="G995" s="12"/>
      <c r="H995" s="12"/>
      <c r="I995" s="12"/>
      <c r="J995" s="12"/>
    </row>
    <row r="996">
      <c r="E996" s="12"/>
      <c r="F996" s="12"/>
      <c r="G996" s="12"/>
      <c r="H996" s="12"/>
      <c r="I996" s="12"/>
      <c r="J996" s="12"/>
    </row>
    <row r="997">
      <c r="E997" s="12"/>
      <c r="F997" s="12"/>
      <c r="G997" s="12"/>
      <c r="H997" s="12"/>
      <c r="I997" s="12"/>
      <c r="J997" s="12"/>
    </row>
    <row r="998">
      <c r="E998" s="12"/>
      <c r="F998" s="12"/>
      <c r="G998" s="12"/>
      <c r="H998" s="12"/>
      <c r="I998" s="12"/>
      <c r="J998" s="12"/>
    </row>
    <row r="999">
      <c r="E999" s="12"/>
      <c r="F999" s="12"/>
      <c r="G999" s="12"/>
      <c r="H999" s="12"/>
      <c r="I999" s="12"/>
      <c r="J999" s="12"/>
    </row>
    <row r="1000">
      <c r="E1000" s="12"/>
      <c r="F1000" s="12"/>
      <c r="G1000" s="12"/>
      <c r="H1000" s="12"/>
      <c r="I1000" s="12"/>
      <c r="J1000" s="12"/>
    </row>
  </sheetData>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9.38"/>
    <col customWidth="1" min="3" max="3" width="10.25"/>
    <col customWidth="1" min="4" max="4" width="9.38"/>
    <col customWidth="1" min="5" max="5" width="7.5"/>
    <col customWidth="1" min="6" max="6" width="4.75"/>
    <col customWidth="1" min="7" max="7" width="5.5"/>
    <col customWidth="1" min="8" max="8" width="6.88"/>
    <col customWidth="1" min="9" max="9" width="7.5"/>
  </cols>
  <sheetData>
    <row r="1">
      <c r="A1" s="7" t="s">
        <v>74</v>
      </c>
      <c r="B1" s="18" t="s">
        <v>85</v>
      </c>
      <c r="C1" s="18" t="s">
        <v>83</v>
      </c>
      <c r="D1" s="18" t="s">
        <v>87</v>
      </c>
      <c r="E1" s="18" t="s">
        <v>597</v>
      </c>
      <c r="F1" s="7" t="s">
        <v>569</v>
      </c>
      <c r="G1" s="7" t="s">
        <v>31</v>
      </c>
      <c r="H1" s="7" t="s">
        <v>570</v>
      </c>
      <c r="I1" s="7" t="s">
        <v>571</v>
      </c>
      <c r="J1" s="7" t="s">
        <v>572</v>
      </c>
      <c r="K1" s="7" t="s">
        <v>573</v>
      </c>
      <c r="L1" s="7" t="s">
        <v>574</v>
      </c>
      <c r="M1" s="7" t="s">
        <v>575</v>
      </c>
      <c r="N1" s="7" t="s">
        <v>576</v>
      </c>
      <c r="O1" s="7" t="s">
        <v>577</v>
      </c>
      <c r="P1" s="7" t="s">
        <v>578</v>
      </c>
    </row>
    <row r="2">
      <c r="A2" s="7">
        <v>1.0</v>
      </c>
      <c r="B2" s="12"/>
      <c r="C2" s="18">
        <v>0.0</v>
      </c>
      <c r="D2" s="18">
        <v>0.0</v>
      </c>
      <c r="E2" s="12">
        <f t="shared" ref="E2:E14" si="1">E3-50</f>
        <v>650</v>
      </c>
      <c r="F2" s="7">
        <v>0.0</v>
      </c>
      <c r="G2" s="7">
        <v>0.0</v>
      </c>
      <c r="H2" s="7">
        <v>0.0</v>
      </c>
      <c r="I2" s="7">
        <v>0.0</v>
      </c>
      <c r="K2" s="12">
        <f t="shared" ref="K2:K30" si="2">sum(C2:C$31)</f>
        <v>369714365</v>
      </c>
      <c r="L2" s="12">
        <f t="shared" ref="L2:L31" si="3">sum($D2:$D$31)</f>
        <v>99245501</v>
      </c>
      <c r="M2" s="12">
        <f t="shared" ref="M2:M28" si="4">sum($C2:$C$28)</f>
        <v>369714365</v>
      </c>
      <c r="N2" s="12">
        <f t="shared" ref="N2:N28" si="5">sum($D2:$D$28)</f>
        <v>99245501</v>
      </c>
      <c r="O2" s="12">
        <f t="shared" ref="O2:O25" si="6">sum($C2:$C$25)</f>
        <v>92214365</v>
      </c>
      <c r="P2" s="12">
        <f t="shared" ref="P2:P25" si="7">sum($D2:$D$25)</f>
        <v>24345501</v>
      </c>
    </row>
    <row r="3">
      <c r="A3" s="14">
        <f t="shared" ref="A3:A31" si="8">A2+1</f>
        <v>2</v>
      </c>
      <c r="B3" s="18">
        <v>73.0</v>
      </c>
      <c r="C3" s="18">
        <v>224.0</v>
      </c>
      <c r="D3" s="18">
        <v>0.0</v>
      </c>
      <c r="E3" s="12">
        <f t="shared" si="1"/>
        <v>700</v>
      </c>
      <c r="F3" s="7">
        <v>0.0</v>
      </c>
      <c r="G3" s="7">
        <v>0.0</v>
      </c>
      <c r="H3" s="7">
        <v>0.0</v>
      </c>
      <c r="I3" s="7">
        <v>12.0</v>
      </c>
      <c r="K3" s="12">
        <f t="shared" si="2"/>
        <v>369714365</v>
      </c>
      <c r="L3" s="12">
        <f t="shared" si="3"/>
        <v>99245501</v>
      </c>
      <c r="M3" s="12">
        <f t="shared" si="4"/>
        <v>369714365</v>
      </c>
      <c r="N3" s="12">
        <f t="shared" si="5"/>
        <v>99245501</v>
      </c>
      <c r="O3" s="12">
        <f t="shared" si="6"/>
        <v>92214365</v>
      </c>
      <c r="P3" s="12">
        <f t="shared" si="7"/>
        <v>24345501</v>
      </c>
    </row>
    <row r="4">
      <c r="A4" s="14">
        <f t="shared" si="8"/>
        <v>3</v>
      </c>
      <c r="B4" s="18">
        <v>313.0</v>
      </c>
      <c r="C4" s="18">
        <v>920.0</v>
      </c>
      <c r="D4" s="18">
        <v>0.0</v>
      </c>
      <c r="E4" s="12">
        <f t="shared" si="1"/>
        <v>750</v>
      </c>
      <c r="F4" s="7">
        <v>0.0</v>
      </c>
      <c r="G4" s="7">
        <v>0.0</v>
      </c>
      <c r="H4" s="7">
        <v>0.0</v>
      </c>
      <c r="I4" s="7">
        <v>47.0</v>
      </c>
      <c r="K4" s="12">
        <f t="shared" si="2"/>
        <v>369714141</v>
      </c>
      <c r="L4" s="12">
        <f t="shared" si="3"/>
        <v>99245501</v>
      </c>
      <c r="M4" s="12">
        <f t="shared" si="4"/>
        <v>369714141</v>
      </c>
      <c r="N4" s="12">
        <f t="shared" si="5"/>
        <v>99245501</v>
      </c>
      <c r="O4" s="12">
        <f t="shared" si="6"/>
        <v>92214141</v>
      </c>
      <c r="P4" s="12">
        <f t="shared" si="7"/>
        <v>24345501</v>
      </c>
    </row>
    <row r="5">
      <c r="A5" s="14">
        <f t="shared" si="8"/>
        <v>4</v>
      </c>
      <c r="B5" s="18">
        <v>773.0</v>
      </c>
      <c r="C5" s="18">
        <v>2300.0</v>
      </c>
      <c r="D5" s="18">
        <v>0.0</v>
      </c>
      <c r="E5" s="12">
        <f t="shared" si="1"/>
        <v>800</v>
      </c>
      <c r="F5" s="7">
        <v>0.0</v>
      </c>
      <c r="G5" s="7">
        <v>0.0</v>
      </c>
      <c r="H5" s="7">
        <v>1.0</v>
      </c>
      <c r="I5" s="7">
        <v>57.0</v>
      </c>
      <c r="K5" s="12">
        <f t="shared" si="2"/>
        <v>369713221</v>
      </c>
      <c r="L5" s="12">
        <f t="shared" si="3"/>
        <v>99245501</v>
      </c>
      <c r="M5" s="12">
        <f t="shared" si="4"/>
        <v>369713221</v>
      </c>
      <c r="N5" s="12">
        <f t="shared" si="5"/>
        <v>99245501</v>
      </c>
      <c r="O5" s="12">
        <f t="shared" si="6"/>
        <v>92213221</v>
      </c>
      <c r="P5" s="12">
        <f t="shared" si="7"/>
        <v>24345501</v>
      </c>
    </row>
    <row r="6">
      <c r="A6" s="14">
        <f t="shared" si="8"/>
        <v>5</v>
      </c>
      <c r="B6" s="18">
        <v>6256.0</v>
      </c>
      <c r="C6" s="18">
        <v>18400.0</v>
      </c>
      <c r="D6" s="18">
        <v>0.0</v>
      </c>
      <c r="E6" s="12">
        <f t="shared" si="1"/>
        <v>850</v>
      </c>
      <c r="F6" s="7">
        <v>0.0</v>
      </c>
      <c r="G6" s="7">
        <v>0.0</v>
      </c>
      <c r="H6" s="7">
        <v>11.0</v>
      </c>
      <c r="I6" s="7">
        <v>42.0</v>
      </c>
      <c r="K6" s="12">
        <f t="shared" si="2"/>
        <v>369710921</v>
      </c>
      <c r="L6" s="12">
        <f t="shared" si="3"/>
        <v>99245501</v>
      </c>
      <c r="M6" s="12">
        <f t="shared" si="4"/>
        <v>369710921</v>
      </c>
      <c r="N6" s="12">
        <f t="shared" si="5"/>
        <v>99245501</v>
      </c>
      <c r="O6" s="12">
        <f t="shared" si="6"/>
        <v>92210921</v>
      </c>
      <c r="P6" s="12">
        <f t="shared" si="7"/>
        <v>24345501</v>
      </c>
    </row>
    <row r="7">
      <c r="A7" s="14">
        <f t="shared" si="8"/>
        <v>6</v>
      </c>
      <c r="B7" s="18">
        <v>27600.0</v>
      </c>
      <c r="C7" s="18">
        <v>83720.0</v>
      </c>
      <c r="D7" s="18">
        <v>0.0</v>
      </c>
      <c r="E7" s="12">
        <f t="shared" si="1"/>
        <v>900</v>
      </c>
      <c r="F7" s="7">
        <v>0.0</v>
      </c>
      <c r="G7" s="7">
        <v>0.0</v>
      </c>
      <c r="H7" s="7">
        <v>35.0</v>
      </c>
      <c r="I7" s="7">
        <v>6.0</v>
      </c>
      <c r="K7" s="12">
        <f t="shared" si="2"/>
        <v>369692521</v>
      </c>
      <c r="L7" s="12">
        <f t="shared" si="3"/>
        <v>99245501</v>
      </c>
      <c r="M7" s="12">
        <f t="shared" si="4"/>
        <v>369692521</v>
      </c>
      <c r="N7" s="12">
        <f t="shared" si="5"/>
        <v>99245501</v>
      </c>
      <c r="O7" s="12">
        <f t="shared" si="6"/>
        <v>92192521</v>
      </c>
      <c r="P7" s="12">
        <f t="shared" si="7"/>
        <v>24345501</v>
      </c>
    </row>
    <row r="8">
      <c r="A8" s="14">
        <f t="shared" si="8"/>
        <v>7</v>
      </c>
      <c r="B8" s="18">
        <v>56120.0</v>
      </c>
      <c r="C8" s="18">
        <v>165600.0</v>
      </c>
      <c r="D8" s="18">
        <v>0.0</v>
      </c>
      <c r="E8" s="12">
        <f t="shared" si="1"/>
        <v>950</v>
      </c>
      <c r="F8" s="7">
        <v>0.0</v>
      </c>
      <c r="G8" s="7">
        <v>1.0</v>
      </c>
      <c r="H8" s="7">
        <v>10.0</v>
      </c>
      <c r="I8" s="7">
        <v>12.0</v>
      </c>
      <c r="K8" s="12">
        <f t="shared" si="2"/>
        <v>369608801</v>
      </c>
      <c r="L8" s="12">
        <f t="shared" si="3"/>
        <v>99245501</v>
      </c>
      <c r="M8" s="12">
        <f t="shared" si="4"/>
        <v>369608801</v>
      </c>
      <c r="N8" s="12">
        <f t="shared" si="5"/>
        <v>99245501</v>
      </c>
      <c r="O8" s="12">
        <f t="shared" si="6"/>
        <v>92108801</v>
      </c>
      <c r="P8" s="12">
        <f t="shared" si="7"/>
        <v>24345501</v>
      </c>
    </row>
    <row r="9">
      <c r="A9" s="14">
        <f t="shared" si="8"/>
        <v>8</v>
      </c>
      <c r="B9" s="12"/>
      <c r="C9" s="12"/>
      <c r="D9" s="12"/>
      <c r="E9" s="12">
        <f t="shared" si="1"/>
        <v>1000</v>
      </c>
      <c r="K9" s="12">
        <f t="shared" si="2"/>
        <v>369443201</v>
      </c>
      <c r="L9" s="12">
        <f t="shared" si="3"/>
        <v>99245501</v>
      </c>
      <c r="M9" s="12">
        <f t="shared" si="4"/>
        <v>369443201</v>
      </c>
      <c r="N9" s="12">
        <f t="shared" si="5"/>
        <v>99245501</v>
      </c>
      <c r="O9" s="12">
        <f t="shared" si="6"/>
        <v>91943201</v>
      </c>
      <c r="P9" s="12">
        <f t="shared" si="7"/>
        <v>24345501</v>
      </c>
    </row>
    <row r="10">
      <c r="A10" s="14">
        <f t="shared" si="8"/>
        <v>9</v>
      </c>
      <c r="B10" s="12"/>
      <c r="C10" s="12"/>
      <c r="D10" s="12"/>
      <c r="E10" s="12">
        <f t="shared" si="1"/>
        <v>1050</v>
      </c>
      <c r="K10" s="12">
        <f t="shared" si="2"/>
        <v>369443201</v>
      </c>
      <c r="L10" s="12">
        <f t="shared" si="3"/>
        <v>99245501</v>
      </c>
      <c r="M10" s="12">
        <f t="shared" si="4"/>
        <v>369443201</v>
      </c>
      <c r="N10" s="12">
        <f t="shared" si="5"/>
        <v>99245501</v>
      </c>
      <c r="O10" s="12">
        <f t="shared" si="6"/>
        <v>91943201</v>
      </c>
      <c r="P10" s="12">
        <f t="shared" si="7"/>
        <v>24345501</v>
      </c>
    </row>
    <row r="11">
      <c r="A11" s="14">
        <f t="shared" si="8"/>
        <v>10</v>
      </c>
      <c r="B11" s="18">
        <v>184301.0</v>
      </c>
      <c r="C11" s="18">
        <v>543201.0</v>
      </c>
      <c r="D11" s="18">
        <v>145501.0</v>
      </c>
      <c r="E11" s="12">
        <f t="shared" si="1"/>
        <v>1100</v>
      </c>
      <c r="F11" s="7">
        <v>0.0</v>
      </c>
      <c r="G11" s="7">
        <v>4.0</v>
      </c>
      <c r="H11" s="7">
        <v>15.0</v>
      </c>
      <c r="I11" s="7">
        <v>32.0</v>
      </c>
      <c r="K11" s="12">
        <f t="shared" si="2"/>
        <v>369443201</v>
      </c>
      <c r="L11" s="12">
        <f t="shared" si="3"/>
        <v>99245501</v>
      </c>
      <c r="M11" s="12">
        <f t="shared" si="4"/>
        <v>369443201</v>
      </c>
      <c r="N11" s="12">
        <f t="shared" si="5"/>
        <v>99245501</v>
      </c>
      <c r="O11" s="12">
        <f t="shared" si="6"/>
        <v>91943201</v>
      </c>
      <c r="P11" s="12">
        <f t="shared" si="7"/>
        <v>24345501</v>
      </c>
    </row>
    <row r="12">
      <c r="A12" s="14">
        <f t="shared" si="8"/>
        <v>11</v>
      </c>
      <c r="B12" s="12"/>
      <c r="C12" s="12"/>
      <c r="D12" s="12"/>
      <c r="E12" s="12">
        <f t="shared" si="1"/>
        <v>1150</v>
      </c>
      <c r="K12" s="12">
        <f t="shared" si="2"/>
        <v>368900000</v>
      </c>
      <c r="L12" s="12">
        <f t="shared" si="3"/>
        <v>99100000</v>
      </c>
      <c r="M12" s="12">
        <f t="shared" si="4"/>
        <v>368900000</v>
      </c>
      <c r="N12" s="12">
        <f t="shared" si="5"/>
        <v>99100000</v>
      </c>
      <c r="O12" s="12">
        <f t="shared" si="6"/>
        <v>91400000</v>
      </c>
      <c r="P12" s="12">
        <f t="shared" si="7"/>
        <v>24200000</v>
      </c>
    </row>
    <row r="13">
      <c r="A13" s="14">
        <f t="shared" si="8"/>
        <v>12</v>
      </c>
      <c r="B13" s="12"/>
      <c r="C13" s="12"/>
      <c r="D13" s="12"/>
      <c r="E13" s="12">
        <f t="shared" si="1"/>
        <v>1200</v>
      </c>
      <c r="K13" s="12">
        <f t="shared" si="2"/>
        <v>368900000</v>
      </c>
      <c r="L13" s="12">
        <f t="shared" si="3"/>
        <v>99100000</v>
      </c>
      <c r="M13" s="12">
        <f t="shared" si="4"/>
        <v>368900000</v>
      </c>
      <c r="N13" s="12">
        <f t="shared" si="5"/>
        <v>99100000</v>
      </c>
      <c r="O13" s="12">
        <f t="shared" si="6"/>
        <v>91400000</v>
      </c>
      <c r="P13" s="12">
        <f t="shared" si="7"/>
        <v>24200000</v>
      </c>
    </row>
    <row r="14">
      <c r="A14" s="14">
        <f t="shared" si="8"/>
        <v>13</v>
      </c>
      <c r="B14" s="12"/>
      <c r="C14" s="12"/>
      <c r="D14" s="12"/>
      <c r="E14" s="12">
        <f t="shared" si="1"/>
        <v>1250</v>
      </c>
      <c r="K14" s="12">
        <f t="shared" si="2"/>
        <v>368900000</v>
      </c>
      <c r="L14" s="12">
        <f t="shared" si="3"/>
        <v>99100000</v>
      </c>
      <c r="M14" s="12">
        <f t="shared" si="4"/>
        <v>368900000</v>
      </c>
      <c r="N14" s="12">
        <f t="shared" si="5"/>
        <v>99100000</v>
      </c>
      <c r="O14" s="12">
        <f t="shared" si="6"/>
        <v>91400000</v>
      </c>
      <c r="P14" s="12">
        <f t="shared" si="7"/>
        <v>24200000</v>
      </c>
    </row>
    <row r="15">
      <c r="A15" s="14">
        <f t="shared" si="8"/>
        <v>14</v>
      </c>
      <c r="B15" s="12"/>
      <c r="C15" s="12"/>
      <c r="D15" s="12"/>
      <c r="E15" s="18">
        <v>1300.0</v>
      </c>
      <c r="K15" s="12">
        <f t="shared" si="2"/>
        <v>368900000</v>
      </c>
      <c r="L15" s="12">
        <f t="shared" si="3"/>
        <v>99100000</v>
      </c>
      <c r="M15" s="12">
        <f t="shared" si="4"/>
        <v>368900000</v>
      </c>
      <c r="N15" s="12">
        <f t="shared" si="5"/>
        <v>99100000</v>
      </c>
      <c r="O15" s="12">
        <f t="shared" si="6"/>
        <v>91400000</v>
      </c>
      <c r="P15" s="12">
        <f t="shared" si="7"/>
        <v>24200000</v>
      </c>
    </row>
    <row r="16">
      <c r="A16" s="14">
        <f t="shared" si="8"/>
        <v>15</v>
      </c>
      <c r="B16" s="18">
        <v>1500000.0</v>
      </c>
      <c r="C16" s="18">
        <v>4700000.0</v>
      </c>
      <c r="D16" s="18">
        <v>1200000.0</v>
      </c>
      <c r="E16" s="18">
        <v>1350.0</v>
      </c>
      <c r="F16" s="7">
        <v>0.0</v>
      </c>
      <c r="G16" s="7">
        <v>17.0</v>
      </c>
      <c r="H16" s="7">
        <v>1.0</v>
      </c>
      <c r="I16" s="7">
        <v>45.0</v>
      </c>
      <c r="K16" s="12">
        <f t="shared" si="2"/>
        <v>368900000</v>
      </c>
      <c r="L16" s="12">
        <f t="shared" si="3"/>
        <v>99100000</v>
      </c>
      <c r="M16" s="12">
        <f t="shared" si="4"/>
        <v>368900000</v>
      </c>
      <c r="N16" s="12">
        <f t="shared" si="5"/>
        <v>99100000</v>
      </c>
      <c r="O16" s="12">
        <f t="shared" si="6"/>
        <v>91400000</v>
      </c>
      <c r="P16" s="12">
        <f t="shared" si="7"/>
        <v>24200000</v>
      </c>
    </row>
    <row r="17">
      <c r="A17" s="14">
        <f t="shared" si="8"/>
        <v>16</v>
      </c>
      <c r="B17" s="18">
        <v>2700000.0</v>
      </c>
      <c r="C17" s="18">
        <v>8400000.0</v>
      </c>
      <c r="D17" s="18">
        <v>2200000.0</v>
      </c>
      <c r="E17" s="18">
        <v>1400.0</v>
      </c>
      <c r="F17" s="7">
        <v>0.0</v>
      </c>
      <c r="G17" s="7">
        <v>24.0</v>
      </c>
      <c r="H17" s="7">
        <v>50.0</v>
      </c>
      <c r="I17" s="7">
        <v>27.0</v>
      </c>
      <c r="K17" s="12">
        <f t="shared" si="2"/>
        <v>364200000</v>
      </c>
      <c r="L17" s="12">
        <f t="shared" si="3"/>
        <v>97900000</v>
      </c>
      <c r="M17" s="12">
        <f t="shared" si="4"/>
        <v>364200000</v>
      </c>
      <c r="N17" s="12">
        <f t="shared" si="5"/>
        <v>97900000</v>
      </c>
      <c r="O17" s="12">
        <f t="shared" si="6"/>
        <v>86700000</v>
      </c>
      <c r="P17" s="12">
        <f t="shared" si="7"/>
        <v>23000000</v>
      </c>
    </row>
    <row r="18">
      <c r="A18" s="14">
        <f t="shared" si="8"/>
        <v>17</v>
      </c>
      <c r="B18" s="12"/>
      <c r="C18" s="12"/>
      <c r="D18" s="12"/>
      <c r="E18" s="12">
        <f t="shared" ref="E18:E20" si="9">E17+50</f>
        <v>1450</v>
      </c>
      <c r="K18" s="12">
        <f t="shared" si="2"/>
        <v>355800000</v>
      </c>
      <c r="L18" s="12">
        <f t="shared" si="3"/>
        <v>95700000</v>
      </c>
      <c r="M18" s="12">
        <f t="shared" si="4"/>
        <v>355800000</v>
      </c>
      <c r="N18" s="12">
        <f t="shared" si="5"/>
        <v>95700000</v>
      </c>
      <c r="O18" s="12">
        <f t="shared" si="6"/>
        <v>78300000</v>
      </c>
      <c r="P18" s="12">
        <f t="shared" si="7"/>
        <v>20800000</v>
      </c>
    </row>
    <row r="19">
      <c r="A19" s="14">
        <f t="shared" si="8"/>
        <v>18</v>
      </c>
      <c r="B19" s="18">
        <v>6300000.0</v>
      </c>
      <c r="C19" s="18">
        <v>1.94E7</v>
      </c>
      <c r="D19" s="18">
        <v>5000000.0</v>
      </c>
      <c r="E19" s="12">
        <f t="shared" si="9"/>
        <v>1500</v>
      </c>
      <c r="F19" s="7">
        <v>1.0</v>
      </c>
      <c r="G19" s="7">
        <v>22.0</v>
      </c>
      <c r="H19" s="7">
        <v>43.0</v>
      </c>
      <c r="I19" s="7">
        <v>40.0</v>
      </c>
      <c r="K19" s="12">
        <f t="shared" si="2"/>
        <v>355800000</v>
      </c>
      <c r="L19" s="12">
        <f t="shared" si="3"/>
        <v>95700000</v>
      </c>
      <c r="M19" s="12">
        <f t="shared" si="4"/>
        <v>355800000</v>
      </c>
      <c r="N19" s="12">
        <f t="shared" si="5"/>
        <v>95700000</v>
      </c>
      <c r="O19" s="12">
        <f t="shared" si="6"/>
        <v>78300000</v>
      </c>
      <c r="P19" s="12">
        <f t="shared" si="7"/>
        <v>20800000</v>
      </c>
    </row>
    <row r="20">
      <c r="A20" s="14">
        <f t="shared" si="8"/>
        <v>19</v>
      </c>
      <c r="B20" s="12"/>
      <c r="C20" s="12"/>
      <c r="D20" s="12"/>
      <c r="E20" s="12">
        <f t="shared" si="9"/>
        <v>1550</v>
      </c>
      <c r="K20" s="12">
        <f t="shared" si="2"/>
        <v>336400000</v>
      </c>
      <c r="L20" s="12">
        <f t="shared" si="3"/>
        <v>90700000</v>
      </c>
      <c r="M20" s="12">
        <f t="shared" si="4"/>
        <v>336400000</v>
      </c>
      <c r="N20" s="12">
        <f t="shared" si="5"/>
        <v>90700000</v>
      </c>
      <c r="O20" s="12">
        <f t="shared" si="6"/>
        <v>58900000</v>
      </c>
      <c r="P20" s="12">
        <f t="shared" si="7"/>
        <v>15800000</v>
      </c>
    </row>
    <row r="21">
      <c r="A21" s="14">
        <f t="shared" si="8"/>
        <v>20</v>
      </c>
      <c r="B21" s="12"/>
      <c r="C21" s="12"/>
      <c r="D21" s="12"/>
      <c r="E21" s="12">
        <f t="shared" ref="E21:E25" si="10">E22-40</f>
        <v>1600</v>
      </c>
      <c r="K21" s="12">
        <f t="shared" si="2"/>
        <v>336400000</v>
      </c>
      <c r="L21" s="12">
        <f t="shared" si="3"/>
        <v>90700000</v>
      </c>
      <c r="M21" s="12">
        <f t="shared" si="4"/>
        <v>336400000</v>
      </c>
      <c r="N21" s="12">
        <f t="shared" si="5"/>
        <v>90700000</v>
      </c>
      <c r="O21" s="12">
        <f t="shared" si="6"/>
        <v>58900000</v>
      </c>
      <c r="P21" s="12">
        <f t="shared" si="7"/>
        <v>15800000</v>
      </c>
    </row>
    <row r="22">
      <c r="A22" s="14">
        <f t="shared" si="8"/>
        <v>21</v>
      </c>
      <c r="B22" s="18">
        <v>1.96E7</v>
      </c>
      <c r="C22" s="18">
        <v>5.89E7</v>
      </c>
      <c r="D22" s="18">
        <v>1.58E7</v>
      </c>
      <c r="E22" s="12">
        <f t="shared" si="10"/>
        <v>1640</v>
      </c>
      <c r="F22" s="7">
        <v>4.0</v>
      </c>
      <c r="G22" s="7">
        <v>23.0</v>
      </c>
      <c r="H22" s="7">
        <v>3.0</v>
      </c>
      <c r="I22" s="7">
        <v>43.0</v>
      </c>
      <c r="K22" s="12">
        <f t="shared" si="2"/>
        <v>336400000</v>
      </c>
      <c r="L22" s="12">
        <f t="shared" si="3"/>
        <v>90700000</v>
      </c>
      <c r="M22" s="12">
        <f t="shared" si="4"/>
        <v>336400000</v>
      </c>
      <c r="N22" s="12">
        <f t="shared" si="5"/>
        <v>90700000</v>
      </c>
      <c r="O22" s="12">
        <f t="shared" si="6"/>
        <v>58900000</v>
      </c>
      <c r="P22" s="12">
        <f t="shared" si="7"/>
        <v>15800000</v>
      </c>
    </row>
    <row r="23">
      <c r="A23" s="14">
        <f t="shared" si="8"/>
        <v>22</v>
      </c>
      <c r="B23" s="12"/>
      <c r="C23" s="12"/>
      <c r="D23" s="12"/>
      <c r="E23" s="12">
        <f t="shared" si="10"/>
        <v>1680</v>
      </c>
      <c r="K23" s="12">
        <f t="shared" si="2"/>
        <v>277500000</v>
      </c>
      <c r="L23" s="12">
        <f t="shared" si="3"/>
        <v>74900000</v>
      </c>
      <c r="M23" s="12">
        <f t="shared" si="4"/>
        <v>277500000</v>
      </c>
      <c r="N23" s="12">
        <f t="shared" si="5"/>
        <v>74900000</v>
      </c>
      <c r="O23" s="12">
        <f t="shared" si="6"/>
        <v>0</v>
      </c>
      <c r="P23" s="12">
        <f t="shared" si="7"/>
        <v>0</v>
      </c>
    </row>
    <row r="24">
      <c r="A24" s="14">
        <f t="shared" si="8"/>
        <v>23</v>
      </c>
      <c r="B24" s="12"/>
      <c r="C24" s="12"/>
      <c r="D24" s="12"/>
      <c r="E24" s="12">
        <f t="shared" si="10"/>
        <v>1720</v>
      </c>
      <c r="K24" s="12">
        <f t="shared" si="2"/>
        <v>277500000</v>
      </c>
      <c r="L24" s="12">
        <f t="shared" si="3"/>
        <v>74900000</v>
      </c>
      <c r="M24" s="12">
        <f t="shared" si="4"/>
        <v>277500000</v>
      </c>
      <c r="N24" s="12">
        <f t="shared" si="5"/>
        <v>74900000</v>
      </c>
      <c r="O24" s="12">
        <f t="shared" si="6"/>
        <v>0</v>
      </c>
      <c r="P24" s="12">
        <f t="shared" si="7"/>
        <v>0</v>
      </c>
    </row>
    <row r="25">
      <c r="A25" s="14">
        <f t="shared" si="8"/>
        <v>24</v>
      </c>
      <c r="B25" s="12"/>
      <c r="C25" s="12"/>
      <c r="D25" s="12"/>
      <c r="E25" s="12">
        <f t="shared" si="10"/>
        <v>1760</v>
      </c>
      <c r="K25" s="12">
        <f t="shared" si="2"/>
        <v>277500000</v>
      </c>
      <c r="L25" s="12">
        <f t="shared" si="3"/>
        <v>74900000</v>
      </c>
      <c r="M25" s="12">
        <f t="shared" si="4"/>
        <v>277500000</v>
      </c>
      <c r="N25" s="12">
        <f t="shared" si="5"/>
        <v>74900000</v>
      </c>
      <c r="O25" s="12">
        <f t="shared" si="6"/>
        <v>0</v>
      </c>
      <c r="P25" s="12">
        <f t="shared" si="7"/>
        <v>0</v>
      </c>
    </row>
    <row r="26">
      <c r="A26" s="14">
        <f t="shared" si="8"/>
        <v>25</v>
      </c>
      <c r="B26" s="12"/>
      <c r="C26" s="12"/>
      <c r="D26" s="12"/>
      <c r="E26" s="18">
        <v>1800.0</v>
      </c>
      <c r="K26" s="12">
        <f t="shared" si="2"/>
        <v>277500000</v>
      </c>
      <c r="L26" s="12">
        <f t="shared" si="3"/>
        <v>74900000</v>
      </c>
      <c r="M26" s="12">
        <f t="shared" si="4"/>
        <v>277500000</v>
      </c>
      <c r="N26" s="12">
        <f t="shared" si="5"/>
        <v>74900000</v>
      </c>
    </row>
    <row r="27">
      <c r="A27" s="14">
        <f t="shared" si="8"/>
        <v>26</v>
      </c>
      <c r="B27" s="18">
        <v>9.25E7</v>
      </c>
      <c r="C27" s="18">
        <v>2.775E8</v>
      </c>
      <c r="D27" s="18">
        <v>7.49E7</v>
      </c>
      <c r="E27" s="12">
        <f t="shared" ref="E27:E31" si="11">E26+40</f>
        <v>1840</v>
      </c>
      <c r="F27" s="7">
        <v>23.0</v>
      </c>
      <c r="G27" s="7">
        <v>0.0</v>
      </c>
      <c r="H27" s="7">
        <v>7.0</v>
      </c>
      <c r="I27" s="7">
        <v>56.0</v>
      </c>
      <c r="K27" s="12">
        <f t="shared" si="2"/>
        <v>277500000</v>
      </c>
      <c r="L27" s="12">
        <f t="shared" si="3"/>
        <v>74900000</v>
      </c>
      <c r="M27" s="12">
        <f t="shared" si="4"/>
        <v>277500000</v>
      </c>
      <c r="N27" s="12">
        <f t="shared" si="5"/>
        <v>74900000</v>
      </c>
    </row>
    <row r="28">
      <c r="A28" s="14">
        <f t="shared" si="8"/>
        <v>27</v>
      </c>
      <c r="B28" s="12"/>
      <c r="C28" s="12"/>
      <c r="D28" s="12"/>
      <c r="E28" s="12">
        <f t="shared" si="11"/>
        <v>1880</v>
      </c>
      <c r="K28" s="12">
        <f t="shared" si="2"/>
        <v>0</v>
      </c>
      <c r="L28" s="12">
        <f t="shared" si="3"/>
        <v>0</v>
      </c>
      <c r="M28" s="12">
        <f t="shared" si="4"/>
        <v>0</v>
      </c>
      <c r="N28" s="12">
        <f t="shared" si="5"/>
        <v>0</v>
      </c>
    </row>
    <row r="29">
      <c r="A29" s="14">
        <f t="shared" si="8"/>
        <v>28</v>
      </c>
      <c r="B29" s="12"/>
      <c r="C29" s="12"/>
      <c r="D29" s="12"/>
      <c r="E29" s="12">
        <f t="shared" si="11"/>
        <v>1920</v>
      </c>
      <c r="K29" s="12">
        <f t="shared" si="2"/>
        <v>0</v>
      </c>
      <c r="L29" s="12">
        <f t="shared" si="3"/>
        <v>0</v>
      </c>
    </row>
    <row r="30">
      <c r="A30" s="14">
        <f t="shared" si="8"/>
        <v>29</v>
      </c>
      <c r="B30" s="12"/>
      <c r="C30" s="12"/>
      <c r="D30" s="12"/>
      <c r="E30" s="12">
        <f t="shared" si="11"/>
        <v>1960</v>
      </c>
      <c r="K30" s="12">
        <f t="shared" si="2"/>
        <v>0</v>
      </c>
      <c r="L30" s="12">
        <f t="shared" si="3"/>
        <v>0</v>
      </c>
    </row>
    <row r="31">
      <c r="A31" s="14">
        <f t="shared" si="8"/>
        <v>30</v>
      </c>
      <c r="B31" s="12"/>
      <c r="C31" s="12"/>
      <c r="D31" s="12"/>
      <c r="E31" s="12">
        <f t="shared" si="11"/>
        <v>2000</v>
      </c>
      <c r="K31" s="12">
        <f>sum($C31:$C$31)</f>
        <v>0</v>
      </c>
      <c r="L31" s="12">
        <f t="shared" si="3"/>
        <v>0</v>
      </c>
    </row>
    <row r="32">
      <c r="B32" s="12"/>
      <c r="C32" s="12"/>
      <c r="D32" s="12"/>
      <c r="E32" s="12"/>
    </row>
    <row r="33">
      <c r="B33" s="12"/>
      <c r="C33" s="12"/>
      <c r="D33" s="12"/>
      <c r="E33" s="12"/>
    </row>
    <row r="34">
      <c r="B34" s="12"/>
      <c r="C34" s="12"/>
      <c r="D34" s="12"/>
      <c r="E34" s="12"/>
    </row>
    <row r="35">
      <c r="B35" s="12"/>
      <c r="C35" s="12"/>
      <c r="D35" s="12"/>
      <c r="E35" s="12"/>
    </row>
    <row r="36">
      <c r="B36" s="12"/>
      <c r="C36" s="12"/>
      <c r="D36" s="12"/>
      <c r="E36" s="12"/>
    </row>
    <row r="37">
      <c r="B37" s="12"/>
      <c r="C37" s="12"/>
      <c r="D37" s="12"/>
      <c r="E37" s="12"/>
    </row>
    <row r="38">
      <c r="B38" s="12"/>
      <c r="C38" s="12"/>
      <c r="D38" s="12"/>
      <c r="E38" s="12"/>
    </row>
    <row r="39">
      <c r="B39" s="12"/>
      <c r="C39" s="12"/>
      <c r="D39" s="12"/>
      <c r="E39" s="12"/>
    </row>
    <row r="40">
      <c r="B40" s="12"/>
      <c r="C40" s="12"/>
      <c r="D40" s="12"/>
      <c r="E40" s="12"/>
    </row>
    <row r="41">
      <c r="B41" s="12"/>
      <c r="C41" s="12"/>
      <c r="D41" s="12"/>
      <c r="E41" s="12"/>
    </row>
    <row r="42">
      <c r="B42" s="12"/>
      <c r="C42" s="12"/>
      <c r="D42" s="12"/>
      <c r="E42" s="12"/>
    </row>
    <row r="43">
      <c r="B43" s="12"/>
      <c r="C43" s="12"/>
      <c r="D43" s="12"/>
      <c r="E43" s="12"/>
    </row>
    <row r="44">
      <c r="B44" s="12"/>
      <c r="C44" s="12"/>
      <c r="D44" s="12"/>
      <c r="E44" s="12"/>
    </row>
    <row r="45">
      <c r="B45" s="12"/>
      <c r="C45" s="12"/>
      <c r="D45" s="12"/>
      <c r="E45" s="12"/>
    </row>
    <row r="46">
      <c r="B46" s="12"/>
      <c r="C46" s="12"/>
      <c r="D46" s="12"/>
      <c r="E46" s="12"/>
    </row>
    <row r="47">
      <c r="B47" s="12"/>
      <c r="C47" s="12"/>
      <c r="D47" s="12"/>
      <c r="E47" s="12"/>
    </row>
    <row r="48">
      <c r="B48" s="12"/>
      <c r="C48" s="12"/>
      <c r="D48" s="12"/>
      <c r="E48" s="12"/>
    </row>
    <row r="49">
      <c r="B49" s="12"/>
      <c r="C49" s="12"/>
      <c r="D49" s="12"/>
      <c r="E49" s="12"/>
    </row>
    <row r="50">
      <c r="B50" s="12"/>
      <c r="C50" s="12"/>
      <c r="D50" s="12"/>
      <c r="E50" s="12"/>
    </row>
    <row r="51">
      <c r="B51" s="12"/>
      <c r="C51" s="12"/>
      <c r="D51" s="12"/>
      <c r="E51" s="12"/>
    </row>
    <row r="52">
      <c r="B52" s="12"/>
      <c r="C52" s="12"/>
      <c r="D52" s="12"/>
      <c r="E52" s="12"/>
    </row>
    <row r="53">
      <c r="B53" s="12"/>
      <c r="C53" s="12"/>
      <c r="D53" s="12"/>
      <c r="E53" s="12"/>
    </row>
    <row r="54">
      <c r="B54" s="12"/>
      <c r="C54" s="12"/>
      <c r="D54" s="12"/>
      <c r="E54" s="12"/>
    </row>
    <row r="55">
      <c r="B55" s="12"/>
      <c r="C55" s="12"/>
      <c r="D55" s="12"/>
      <c r="E55" s="12"/>
    </row>
    <row r="56">
      <c r="B56" s="12"/>
      <c r="C56" s="12"/>
      <c r="D56" s="12"/>
      <c r="E56" s="12"/>
    </row>
    <row r="57">
      <c r="B57" s="12"/>
      <c r="C57" s="12"/>
      <c r="D57" s="12"/>
      <c r="E57" s="12"/>
    </row>
    <row r="58">
      <c r="B58" s="12"/>
      <c r="C58" s="12"/>
      <c r="D58" s="12"/>
      <c r="E58" s="12"/>
    </row>
    <row r="59">
      <c r="B59" s="12"/>
      <c r="C59" s="12"/>
      <c r="D59" s="12"/>
      <c r="E59" s="12"/>
    </row>
    <row r="60">
      <c r="B60" s="12"/>
      <c r="C60" s="12"/>
      <c r="D60" s="12"/>
      <c r="E60" s="12"/>
    </row>
    <row r="61">
      <c r="B61" s="12"/>
      <c r="C61" s="12"/>
      <c r="D61" s="12"/>
      <c r="E61" s="12"/>
    </row>
    <row r="62">
      <c r="B62" s="12"/>
      <c r="C62" s="12"/>
      <c r="D62" s="12"/>
      <c r="E62" s="12"/>
    </row>
    <row r="63">
      <c r="B63" s="12"/>
      <c r="C63" s="12"/>
      <c r="D63" s="12"/>
      <c r="E63" s="12"/>
    </row>
    <row r="64">
      <c r="B64" s="12"/>
      <c r="C64" s="12"/>
      <c r="D64" s="12"/>
      <c r="E64" s="12"/>
    </row>
    <row r="65">
      <c r="B65" s="12"/>
      <c r="C65" s="12"/>
      <c r="D65" s="12"/>
      <c r="E65" s="12"/>
    </row>
    <row r="66">
      <c r="B66" s="12"/>
      <c r="C66" s="12"/>
      <c r="D66" s="12"/>
      <c r="E66" s="12"/>
    </row>
    <row r="67">
      <c r="B67" s="12"/>
      <c r="C67" s="12"/>
      <c r="D67" s="12"/>
      <c r="E67" s="12"/>
    </row>
    <row r="68">
      <c r="B68" s="12"/>
      <c r="C68" s="12"/>
      <c r="D68" s="12"/>
      <c r="E68" s="12"/>
    </row>
    <row r="69">
      <c r="B69" s="12"/>
      <c r="C69" s="12"/>
      <c r="D69" s="12"/>
      <c r="E69" s="12"/>
    </row>
    <row r="70">
      <c r="B70" s="12"/>
      <c r="C70" s="12"/>
      <c r="D70" s="12"/>
      <c r="E70" s="12"/>
    </row>
    <row r="71">
      <c r="B71" s="12"/>
      <c r="C71" s="12"/>
      <c r="D71" s="12"/>
      <c r="E71" s="12"/>
    </row>
    <row r="72">
      <c r="B72" s="12"/>
      <c r="C72" s="12"/>
      <c r="D72" s="12"/>
      <c r="E72" s="12"/>
    </row>
    <row r="73">
      <c r="B73" s="12"/>
      <c r="C73" s="12"/>
      <c r="D73" s="12"/>
      <c r="E73" s="12"/>
    </row>
    <row r="74">
      <c r="B74" s="12"/>
      <c r="C74" s="12"/>
      <c r="D74" s="12"/>
      <c r="E74" s="12"/>
    </row>
    <row r="75">
      <c r="B75" s="12"/>
      <c r="C75" s="12"/>
      <c r="D75" s="12"/>
      <c r="E75" s="12"/>
    </row>
    <row r="76">
      <c r="B76" s="12"/>
      <c r="C76" s="12"/>
      <c r="D76" s="12"/>
      <c r="E76" s="12"/>
    </row>
    <row r="77">
      <c r="B77" s="12"/>
      <c r="C77" s="12"/>
      <c r="D77" s="12"/>
      <c r="E77" s="12"/>
    </row>
    <row r="78">
      <c r="B78" s="12"/>
      <c r="C78" s="12"/>
      <c r="D78" s="12"/>
      <c r="E78" s="12"/>
    </row>
    <row r="79">
      <c r="B79" s="12"/>
      <c r="C79" s="12"/>
      <c r="D79" s="12"/>
      <c r="E79" s="12"/>
    </row>
    <row r="80">
      <c r="B80" s="12"/>
      <c r="C80" s="12"/>
      <c r="D80" s="12"/>
      <c r="E80" s="12"/>
    </row>
    <row r="81">
      <c r="B81" s="12"/>
      <c r="C81" s="12"/>
      <c r="D81" s="12"/>
      <c r="E81" s="12"/>
    </row>
    <row r="82">
      <c r="B82" s="12"/>
      <c r="C82" s="12"/>
      <c r="D82" s="12"/>
      <c r="E82" s="12"/>
    </row>
    <row r="83">
      <c r="B83" s="12"/>
      <c r="C83" s="12"/>
      <c r="D83" s="12"/>
      <c r="E83" s="12"/>
    </row>
    <row r="84">
      <c r="B84" s="12"/>
      <c r="C84" s="12"/>
      <c r="D84" s="12"/>
      <c r="E84" s="12"/>
    </row>
    <row r="85">
      <c r="B85" s="12"/>
      <c r="C85" s="12"/>
      <c r="D85" s="12"/>
      <c r="E85" s="12"/>
    </row>
    <row r="86">
      <c r="B86" s="12"/>
      <c r="C86" s="12"/>
      <c r="D86" s="12"/>
      <c r="E86" s="12"/>
    </row>
    <row r="87">
      <c r="B87" s="12"/>
      <c r="C87" s="12"/>
      <c r="D87" s="12"/>
      <c r="E87" s="12"/>
    </row>
    <row r="88">
      <c r="B88" s="12"/>
      <c r="C88" s="12"/>
      <c r="D88" s="12"/>
      <c r="E88" s="12"/>
    </row>
    <row r="89">
      <c r="B89" s="12"/>
      <c r="C89" s="12"/>
      <c r="D89" s="12"/>
      <c r="E89" s="12"/>
    </row>
    <row r="90">
      <c r="B90" s="12"/>
      <c r="C90" s="12"/>
      <c r="D90" s="12"/>
      <c r="E90" s="12"/>
    </row>
    <row r="91">
      <c r="B91" s="12"/>
      <c r="C91" s="12"/>
      <c r="D91" s="12"/>
      <c r="E91" s="12"/>
    </row>
    <row r="92">
      <c r="B92" s="12"/>
      <c r="C92" s="12"/>
      <c r="D92" s="12"/>
      <c r="E92" s="12"/>
    </row>
    <row r="93">
      <c r="B93" s="12"/>
      <c r="C93" s="12"/>
      <c r="D93" s="12"/>
      <c r="E93" s="12"/>
    </row>
    <row r="94">
      <c r="B94" s="12"/>
      <c r="C94" s="12"/>
      <c r="D94" s="12"/>
      <c r="E94" s="12"/>
    </row>
    <row r="95">
      <c r="B95" s="12"/>
      <c r="C95" s="12"/>
      <c r="D95" s="12"/>
      <c r="E95" s="12"/>
    </row>
    <row r="96">
      <c r="B96" s="12"/>
      <c r="C96" s="12"/>
      <c r="D96" s="12"/>
      <c r="E96" s="12"/>
    </row>
    <row r="97">
      <c r="B97" s="12"/>
      <c r="C97" s="12"/>
      <c r="D97" s="12"/>
      <c r="E97" s="12"/>
    </row>
    <row r="98">
      <c r="B98" s="12"/>
      <c r="C98" s="12"/>
      <c r="D98" s="12"/>
      <c r="E98" s="12"/>
    </row>
    <row r="99">
      <c r="B99" s="12"/>
      <c r="C99" s="12"/>
      <c r="D99" s="12"/>
      <c r="E99" s="12"/>
    </row>
    <row r="100">
      <c r="B100" s="12"/>
      <c r="C100" s="12"/>
      <c r="D100" s="12"/>
      <c r="E100" s="12"/>
    </row>
    <row r="101">
      <c r="B101" s="12"/>
      <c r="C101" s="12"/>
      <c r="D101" s="12"/>
      <c r="E101" s="12"/>
    </row>
    <row r="102">
      <c r="B102" s="12"/>
      <c r="C102" s="12"/>
      <c r="D102" s="12"/>
      <c r="E102" s="12"/>
    </row>
    <row r="103">
      <c r="B103" s="12"/>
      <c r="C103" s="12"/>
      <c r="D103" s="12"/>
      <c r="E103" s="12"/>
    </row>
    <row r="104">
      <c r="B104" s="12"/>
      <c r="C104" s="12"/>
      <c r="D104" s="12"/>
      <c r="E104" s="12"/>
    </row>
    <row r="105">
      <c r="B105" s="12"/>
      <c r="C105" s="12"/>
      <c r="D105" s="12"/>
      <c r="E105" s="12"/>
    </row>
    <row r="106">
      <c r="B106" s="12"/>
      <c r="C106" s="12"/>
      <c r="D106" s="12"/>
      <c r="E106" s="12"/>
    </row>
    <row r="107">
      <c r="B107" s="12"/>
      <c r="C107" s="12"/>
      <c r="D107" s="12"/>
      <c r="E107" s="12"/>
    </row>
    <row r="108">
      <c r="B108" s="12"/>
      <c r="C108" s="12"/>
      <c r="D108" s="12"/>
      <c r="E108" s="12"/>
    </row>
    <row r="109">
      <c r="B109" s="12"/>
      <c r="C109" s="12"/>
      <c r="D109" s="12"/>
      <c r="E109" s="12"/>
    </row>
    <row r="110">
      <c r="B110" s="12"/>
      <c r="C110" s="12"/>
      <c r="D110" s="12"/>
      <c r="E110" s="12"/>
    </row>
    <row r="111">
      <c r="B111" s="12"/>
      <c r="C111" s="12"/>
      <c r="D111" s="12"/>
      <c r="E111" s="12"/>
    </row>
    <row r="112">
      <c r="B112" s="12"/>
      <c r="C112" s="12"/>
      <c r="D112" s="12"/>
      <c r="E112" s="12"/>
    </row>
    <row r="113">
      <c r="B113" s="12"/>
      <c r="C113" s="12"/>
      <c r="D113" s="12"/>
      <c r="E113" s="12"/>
    </row>
    <row r="114">
      <c r="B114" s="12"/>
      <c r="C114" s="12"/>
      <c r="D114" s="12"/>
      <c r="E114" s="12"/>
    </row>
    <row r="115">
      <c r="B115" s="12"/>
      <c r="C115" s="12"/>
      <c r="D115" s="12"/>
      <c r="E115" s="12"/>
    </row>
    <row r="116">
      <c r="B116" s="12"/>
      <c r="C116" s="12"/>
      <c r="D116" s="12"/>
      <c r="E116" s="12"/>
    </row>
    <row r="117">
      <c r="B117" s="12"/>
      <c r="C117" s="12"/>
      <c r="D117" s="12"/>
      <c r="E117" s="12"/>
    </row>
    <row r="118">
      <c r="B118" s="12"/>
      <c r="C118" s="12"/>
      <c r="D118" s="12"/>
      <c r="E118" s="12"/>
    </row>
    <row r="119">
      <c r="B119" s="12"/>
      <c r="C119" s="12"/>
      <c r="D119" s="12"/>
      <c r="E119" s="12"/>
    </row>
    <row r="120">
      <c r="B120" s="12"/>
      <c r="C120" s="12"/>
      <c r="D120" s="12"/>
      <c r="E120" s="12"/>
    </row>
    <row r="121">
      <c r="B121" s="12"/>
      <c r="C121" s="12"/>
      <c r="D121" s="12"/>
      <c r="E121" s="12"/>
    </row>
    <row r="122">
      <c r="B122" s="12"/>
      <c r="C122" s="12"/>
      <c r="D122" s="12"/>
      <c r="E122" s="12"/>
    </row>
    <row r="123">
      <c r="B123" s="12"/>
      <c r="C123" s="12"/>
      <c r="D123" s="12"/>
      <c r="E123" s="12"/>
    </row>
    <row r="124">
      <c r="B124" s="12"/>
      <c r="C124" s="12"/>
      <c r="D124" s="12"/>
      <c r="E124" s="12"/>
    </row>
    <row r="125">
      <c r="B125" s="12"/>
      <c r="C125" s="12"/>
      <c r="D125" s="12"/>
      <c r="E125" s="12"/>
    </row>
    <row r="126">
      <c r="B126" s="12"/>
      <c r="C126" s="12"/>
      <c r="D126" s="12"/>
      <c r="E126" s="12"/>
    </row>
    <row r="127">
      <c r="B127" s="12"/>
      <c r="C127" s="12"/>
      <c r="D127" s="12"/>
      <c r="E127" s="12"/>
    </row>
    <row r="128">
      <c r="B128" s="12"/>
      <c r="C128" s="12"/>
      <c r="D128" s="12"/>
      <c r="E128" s="12"/>
    </row>
    <row r="129">
      <c r="B129" s="12"/>
      <c r="C129" s="12"/>
      <c r="D129" s="12"/>
      <c r="E129" s="12"/>
    </row>
    <row r="130">
      <c r="B130" s="12"/>
      <c r="C130" s="12"/>
      <c r="D130" s="12"/>
      <c r="E130" s="12"/>
    </row>
    <row r="131">
      <c r="B131" s="12"/>
      <c r="C131" s="12"/>
      <c r="D131" s="12"/>
      <c r="E131" s="12"/>
    </row>
    <row r="132">
      <c r="B132" s="12"/>
      <c r="C132" s="12"/>
      <c r="D132" s="12"/>
      <c r="E132" s="12"/>
    </row>
    <row r="133">
      <c r="B133" s="12"/>
      <c r="C133" s="12"/>
      <c r="D133" s="12"/>
      <c r="E133" s="12"/>
    </row>
    <row r="134">
      <c r="B134" s="12"/>
      <c r="C134" s="12"/>
      <c r="D134" s="12"/>
      <c r="E134" s="12"/>
    </row>
    <row r="135">
      <c r="B135" s="12"/>
      <c r="C135" s="12"/>
      <c r="D135" s="12"/>
      <c r="E135" s="12"/>
    </row>
    <row r="136">
      <c r="B136" s="12"/>
      <c r="C136" s="12"/>
      <c r="D136" s="12"/>
      <c r="E136" s="12"/>
    </row>
    <row r="137">
      <c r="B137" s="12"/>
      <c r="C137" s="12"/>
      <c r="D137" s="12"/>
      <c r="E137" s="12"/>
    </row>
    <row r="138">
      <c r="B138" s="12"/>
      <c r="C138" s="12"/>
      <c r="D138" s="12"/>
      <c r="E138" s="12"/>
    </row>
    <row r="139">
      <c r="B139" s="12"/>
      <c r="C139" s="12"/>
      <c r="D139" s="12"/>
      <c r="E139" s="12"/>
    </row>
    <row r="140">
      <c r="B140" s="12"/>
      <c r="C140" s="12"/>
      <c r="D140" s="12"/>
      <c r="E140" s="12"/>
    </row>
    <row r="141">
      <c r="B141" s="12"/>
      <c r="C141" s="12"/>
      <c r="D141" s="12"/>
      <c r="E141" s="12"/>
    </row>
    <row r="142">
      <c r="B142" s="12"/>
      <c r="C142" s="12"/>
      <c r="D142" s="12"/>
      <c r="E142" s="12"/>
    </row>
    <row r="143">
      <c r="B143" s="12"/>
      <c r="C143" s="12"/>
      <c r="D143" s="12"/>
      <c r="E143" s="12"/>
    </row>
    <row r="144">
      <c r="B144" s="12"/>
      <c r="C144" s="12"/>
      <c r="D144" s="12"/>
      <c r="E144" s="12"/>
    </row>
    <row r="145">
      <c r="B145" s="12"/>
      <c r="C145" s="12"/>
      <c r="D145" s="12"/>
      <c r="E145" s="12"/>
    </row>
    <row r="146">
      <c r="B146" s="12"/>
      <c r="C146" s="12"/>
      <c r="D146" s="12"/>
      <c r="E146" s="12"/>
    </row>
    <row r="147">
      <c r="B147" s="12"/>
      <c r="C147" s="12"/>
      <c r="D147" s="12"/>
      <c r="E147" s="12"/>
    </row>
    <row r="148">
      <c r="B148" s="12"/>
      <c r="C148" s="12"/>
      <c r="D148" s="12"/>
      <c r="E148" s="12"/>
    </row>
    <row r="149">
      <c r="B149" s="12"/>
      <c r="C149" s="12"/>
      <c r="D149" s="12"/>
      <c r="E149" s="12"/>
    </row>
    <row r="150">
      <c r="B150" s="12"/>
      <c r="C150" s="12"/>
      <c r="D150" s="12"/>
      <c r="E150" s="12"/>
    </row>
    <row r="151">
      <c r="B151" s="12"/>
      <c r="C151" s="12"/>
      <c r="D151" s="12"/>
      <c r="E151" s="12"/>
    </row>
    <row r="152">
      <c r="B152" s="12"/>
      <c r="C152" s="12"/>
      <c r="D152" s="12"/>
      <c r="E152" s="12"/>
    </row>
    <row r="153">
      <c r="B153" s="12"/>
      <c r="C153" s="12"/>
      <c r="D153" s="12"/>
      <c r="E153" s="12"/>
    </row>
    <row r="154">
      <c r="B154" s="12"/>
      <c r="C154" s="12"/>
      <c r="D154" s="12"/>
      <c r="E154" s="12"/>
    </row>
    <row r="155">
      <c r="B155" s="12"/>
      <c r="C155" s="12"/>
      <c r="D155" s="12"/>
      <c r="E155" s="12"/>
    </row>
    <row r="156">
      <c r="B156" s="12"/>
      <c r="C156" s="12"/>
      <c r="D156" s="12"/>
      <c r="E156" s="12"/>
    </row>
    <row r="157">
      <c r="B157" s="12"/>
      <c r="C157" s="12"/>
      <c r="D157" s="12"/>
      <c r="E157" s="12"/>
    </row>
    <row r="158">
      <c r="B158" s="12"/>
      <c r="C158" s="12"/>
      <c r="D158" s="12"/>
      <c r="E158" s="12"/>
    </row>
    <row r="159">
      <c r="B159" s="12"/>
      <c r="C159" s="12"/>
      <c r="D159" s="12"/>
      <c r="E159" s="12"/>
    </row>
    <row r="160">
      <c r="B160" s="12"/>
      <c r="C160" s="12"/>
      <c r="D160" s="12"/>
      <c r="E160" s="12"/>
    </row>
    <row r="161">
      <c r="B161" s="12"/>
      <c r="C161" s="12"/>
      <c r="D161" s="12"/>
      <c r="E161" s="12"/>
    </row>
    <row r="162">
      <c r="B162" s="12"/>
      <c r="C162" s="12"/>
      <c r="D162" s="12"/>
      <c r="E162" s="12"/>
    </row>
    <row r="163">
      <c r="B163" s="12"/>
      <c r="C163" s="12"/>
      <c r="D163" s="12"/>
      <c r="E163" s="12"/>
    </row>
    <row r="164">
      <c r="B164" s="12"/>
      <c r="C164" s="12"/>
      <c r="D164" s="12"/>
      <c r="E164" s="12"/>
    </row>
    <row r="165">
      <c r="B165" s="12"/>
      <c r="C165" s="12"/>
      <c r="D165" s="12"/>
      <c r="E165" s="12"/>
    </row>
    <row r="166">
      <c r="B166" s="12"/>
      <c r="C166" s="12"/>
      <c r="D166" s="12"/>
      <c r="E166" s="12"/>
    </row>
    <row r="167">
      <c r="B167" s="12"/>
      <c r="C167" s="12"/>
      <c r="D167" s="12"/>
      <c r="E167" s="12"/>
    </row>
    <row r="168">
      <c r="B168" s="12"/>
      <c r="C168" s="12"/>
      <c r="D168" s="12"/>
      <c r="E168" s="12"/>
    </row>
    <row r="169">
      <c r="B169" s="12"/>
      <c r="C169" s="12"/>
      <c r="D169" s="12"/>
      <c r="E169" s="12"/>
    </row>
    <row r="170">
      <c r="B170" s="12"/>
      <c r="C170" s="12"/>
      <c r="D170" s="12"/>
      <c r="E170" s="12"/>
    </row>
    <row r="171">
      <c r="B171" s="12"/>
      <c r="C171" s="12"/>
      <c r="D171" s="12"/>
      <c r="E171" s="12"/>
    </row>
    <row r="172">
      <c r="B172" s="12"/>
      <c r="C172" s="12"/>
      <c r="D172" s="12"/>
      <c r="E172" s="12"/>
    </row>
    <row r="173">
      <c r="B173" s="12"/>
      <c r="C173" s="12"/>
      <c r="D173" s="12"/>
      <c r="E173" s="12"/>
    </row>
    <row r="174">
      <c r="B174" s="12"/>
      <c r="C174" s="12"/>
      <c r="D174" s="12"/>
      <c r="E174" s="12"/>
    </row>
    <row r="175">
      <c r="B175" s="12"/>
      <c r="C175" s="12"/>
      <c r="D175" s="12"/>
      <c r="E175" s="12"/>
    </row>
    <row r="176">
      <c r="B176" s="12"/>
      <c r="C176" s="12"/>
      <c r="D176" s="12"/>
      <c r="E176" s="12"/>
    </row>
    <row r="177">
      <c r="B177" s="12"/>
      <c r="C177" s="12"/>
      <c r="D177" s="12"/>
      <c r="E177" s="12"/>
    </row>
    <row r="178">
      <c r="B178" s="12"/>
      <c r="C178" s="12"/>
      <c r="D178" s="12"/>
      <c r="E178" s="12"/>
    </row>
    <row r="179">
      <c r="B179" s="12"/>
      <c r="C179" s="12"/>
      <c r="D179" s="12"/>
      <c r="E179" s="12"/>
    </row>
    <row r="180">
      <c r="B180" s="12"/>
      <c r="C180" s="12"/>
      <c r="D180" s="12"/>
      <c r="E180" s="12"/>
    </row>
    <row r="181">
      <c r="B181" s="12"/>
      <c r="C181" s="12"/>
      <c r="D181" s="12"/>
      <c r="E181" s="12"/>
    </row>
    <row r="182">
      <c r="B182" s="12"/>
      <c r="C182" s="12"/>
      <c r="D182" s="12"/>
      <c r="E182" s="12"/>
    </row>
    <row r="183">
      <c r="B183" s="12"/>
      <c r="C183" s="12"/>
      <c r="D183" s="12"/>
      <c r="E183" s="12"/>
    </row>
    <row r="184">
      <c r="B184" s="12"/>
      <c r="C184" s="12"/>
      <c r="D184" s="12"/>
      <c r="E184" s="12"/>
    </row>
    <row r="185">
      <c r="B185" s="12"/>
      <c r="C185" s="12"/>
      <c r="D185" s="12"/>
      <c r="E185" s="12"/>
    </row>
    <row r="186">
      <c r="B186" s="12"/>
      <c r="C186" s="12"/>
      <c r="D186" s="12"/>
      <c r="E186" s="12"/>
    </row>
    <row r="187">
      <c r="B187" s="12"/>
      <c r="C187" s="12"/>
      <c r="D187" s="12"/>
      <c r="E187" s="12"/>
    </row>
    <row r="188">
      <c r="B188" s="12"/>
      <c r="C188" s="12"/>
      <c r="D188" s="12"/>
      <c r="E188" s="12"/>
    </row>
    <row r="189">
      <c r="B189" s="12"/>
      <c r="C189" s="12"/>
      <c r="D189" s="12"/>
      <c r="E189" s="12"/>
    </row>
    <row r="190">
      <c r="B190" s="12"/>
      <c r="C190" s="12"/>
      <c r="D190" s="12"/>
      <c r="E190" s="12"/>
    </row>
    <row r="191">
      <c r="B191" s="12"/>
      <c r="C191" s="12"/>
      <c r="D191" s="12"/>
      <c r="E191" s="12"/>
    </row>
    <row r="192">
      <c r="B192" s="12"/>
      <c r="C192" s="12"/>
      <c r="D192" s="12"/>
      <c r="E192" s="12"/>
    </row>
    <row r="193">
      <c r="B193" s="12"/>
      <c r="C193" s="12"/>
      <c r="D193" s="12"/>
      <c r="E193" s="12"/>
    </row>
    <row r="194">
      <c r="B194" s="12"/>
      <c r="C194" s="12"/>
      <c r="D194" s="12"/>
      <c r="E194" s="12"/>
    </row>
    <row r="195">
      <c r="B195" s="12"/>
      <c r="C195" s="12"/>
      <c r="D195" s="12"/>
      <c r="E195" s="12"/>
    </row>
    <row r="196">
      <c r="B196" s="12"/>
      <c r="C196" s="12"/>
      <c r="D196" s="12"/>
      <c r="E196" s="12"/>
    </row>
    <row r="197">
      <c r="B197" s="12"/>
      <c r="C197" s="12"/>
      <c r="D197" s="12"/>
      <c r="E197" s="12"/>
    </row>
    <row r="198">
      <c r="B198" s="12"/>
      <c r="C198" s="12"/>
      <c r="D198" s="12"/>
      <c r="E198" s="12"/>
    </row>
    <row r="199">
      <c r="B199" s="12"/>
      <c r="C199" s="12"/>
      <c r="D199" s="12"/>
      <c r="E199" s="12"/>
    </row>
    <row r="200">
      <c r="B200" s="12"/>
      <c r="C200" s="12"/>
      <c r="D200" s="12"/>
      <c r="E200" s="12"/>
    </row>
    <row r="201">
      <c r="B201" s="12"/>
      <c r="C201" s="12"/>
      <c r="D201" s="12"/>
      <c r="E201" s="12"/>
    </row>
    <row r="202">
      <c r="B202" s="12"/>
      <c r="C202" s="12"/>
      <c r="D202" s="12"/>
      <c r="E202" s="12"/>
    </row>
    <row r="203">
      <c r="B203" s="12"/>
      <c r="C203" s="12"/>
      <c r="D203" s="12"/>
      <c r="E203" s="12"/>
    </row>
    <row r="204">
      <c r="B204" s="12"/>
      <c r="C204" s="12"/>
      <c r="D204" s="12"/>
      <c r="E204" s="12"/>
    </row>
    <row r="205">
      <c r="B205" s="12"/>
      <c r="C205" s="12"/>
      <c r="D205" s="12"/>
      <c r="E205" s="12"/>
    </row>
    <row r="206">
      <c r="B206" s="12"/>
      <c r="C206" s="12"/>
      <c r="D206" s="12"/>
      <c r="E206" s="12"/>
    </row>
    <row r="207">
      <c r="B207" s="12"/>
      <c r="C207" s="12"/>
      <c r="D207" s="12"/>
      <c r="E207" s="12"/>
    </row>
    <row r="208">
      <c r="B208" s="12"/>
      <c r="C208" s="12"/>
      <c r="D208" s="12"/>
      <c r="E208" s="12"/>
    </row>
    <row r="209">
      <c r="B209" s="12"/>
      <c r="C209" s="12"/>
      <c r="D209" s="12"/>
      <c r="E209" s="12"/>
    </row>
    <row r="210">
      <c r="B210" s="12"/>
      <c r="C210" s="12"/>
      <c r="D210" s="12"/>
      <c r="E210" s="12"/>
    </row>
    <row r="211">
      <c r="B211" s="12"/>
      <c r="C211" s="12"/>
      <c r="D211" s="12"/>
      <c r="E211" s="12"/>
    </row>
    <row r="212">
      <c r="B212" s="12"/>
      <c r="C212" s="12"/>
      <c r="D212" s="12"/>
      <c r="E212" s="12"/>
    </row>
    <row r="213">
      <c r="B213" s="12"/>
      <c r="C213" s="12"/>
      <c r="D213" s="12"/>
      <c r="E213" s="12"/>
    </row>
    <row r="214">
      <c r="B214" s="12"/>
      <c r="C214" s="12"/>
      <c r="D214" s="12"/>
      <c r="E214" s="12"/>
    </row>
    <row r="215">
      <c r="B215" s="12"/>
      <c r="C215" s="12"/>
      <c r="D215" s="12"/>
      <c r="E215" s="12"/>
    </row>
    <row r="216">
      <c r="B216" s="12"/>
      <c r="C216" s="12"/>
      <c r="D216" s="12"/>
      <c r="E216" s="12"/>
    </row>
    <row r="217">
      <c r="B217" s="12"/>
      <c r="C217" s="12"/>
      <c r="D217" s="12"/>
      <c r="E217" s="12"/>
    </row>
    <row r="218">
      <c r="B218" s="12"/>
      <c r="C218" s="12"/>
      <c r="D218" s="12"/>
      <c r="E218" s="12"/>
    </row>
    <row r="219">
      <c r="B219" s="12"/>
      <c r="C219" s="12"/>
      <c r="D219" s="12"/>
      <c r="E219" s="12"/>
    </row>
    <row r="220">
      <c r="B220" s="12"/>
      <c r="C220" s="12"/>
      <c r="D220" s="12"/>
      <c r="E220" s="12"/>
    </row>
    <row r="221">
      <c r="B221" s="12"/>
      <c r="C221" s="12"/>
      <c r="D221" s="12"/>
      <c r="E221" s="12"/>
    </row>
    <row r="222">
      <c r="B222" s="12"/>
      <c r="C222" s="12"/>
      <c r="D222" s="12"/>
      <c r="E222" s="12"/>
    </row>
    <row r="223">
      <c r="B223" s="12"/>
      <c r="C223" s="12"/>
      <c r="D223" s="12"/>
      <c r="E223" s="12"/>
    </row>
    <row r="224">
      <c r="B224" s="12"/>
      <c r="C224" s="12"/>
      <c r="D224" s="12"/>
      <c r="E224" s="12"/>
    </row>
    <row r="225">
      <c r="B225" s="12"/>
      <c r="C225" s="12"/>
      <c r="D225" s="12"/>
      <c r="E225" s="12"/>
    </row>
    <row r="226">
      <c r="B226" s="12"/>
      <c r="C226" s="12"/>
      <c r="D226" s="12"/>
      <c r="E226" s="12"/>
    </row>
    <row r="227">
      <c r="B227" s="12"/>
      <c r="C227" s="12"/>
      <c r="D227" s="12"/>
      <c r="E227" s="12"/>
    </row>
    <row r="228">
      <c r="B228" s="12"/>
      <c r="C228" s="12"/>
      <c r="D228" s="12"/>
      <c r="E228" s="12"/>
    </row>
    <row r="229">
      <c r="B229" s="12"/>
      <c r="C229" s="12"/>
      <c r="D229" s="12"/>
      <c r="E229" s="12"/>
    </row>
    <row r="230">
      <c r="B230" s="12"/>
      <c r="C230" s="12"/>
      <c r="D230" s="12"/>
      <c r="E230" s="12"/>
    </row>
    <row r="231">
      <c r="B231" s="12"/>
      <c r="C231" s="12"/>
      <c r="D231" s="12"/>
      <c r="E231" s="12"/>
    </row>
    <row r="232">
      <c r="B232" s="12"/>
      <c r="C232" s="12"/>
      <c r="D232" s="12"/>
      <c r="E232" s="12"/>
    </row>
    <row r="233">
      <c r="B233" s="12"/>
      <c r="C233" s="12"/>
      <c r="D233" s="12"/>
      <c r="E233" s="12"/>
    </row>
    <row r="234">
      <c r="B234" s="12"/>
      <c r="C234" s="12"/>
      <c r="D234" s="12"/>
      <c r="E234" s="12"/>
    </row>
    <row r="235">
      <c r="B235" s="12"/>
      <c r="C235" s="12"/>
      <c r="D235" s="12"/>
      <c r="E235" s="12"/>
    </row>
    <row r="236">
      <c r="B236" s="12"/>
      <c r="C236" s="12"/>
      <c r="D236" s="12"/>
      <c r="E236" s="12"/>
    </row>
    <row r="237">
      <c r="B237" s="12"/>
      <c r="C237" s="12"/>
      <c r="D237" s="12"/>
      <c r="E237" s="12"/>
    </row>
    <row r="238">
      <c r="B238" s="12"/>
      <c r="C238" s="12"/>
      <c r="D238" s="12"/>
      <c r="E238" s="12"/>
    </row>
    <row r="239">
      <c r="B239" s="12"/>
      <c r="C239" s="12"/>
      <c r="D239" s="12"/>
      <c r="E239" s="12"/>
    </row>
    <row r="240">
      <c r="B240" s="12"/>
      <c r="C240" s="12"/>
      <c r="D240" s="12"/>
      <c r="E240" s="12"/>
    </row>
    <row r="241">
      <c r="B241" s="12"/>
      <c r="C241" s="12"/>
      <c r="D241" s="12"/>
      <c r="E241" s="12"/>
    </row>
    <row r="242">
      <c r="B242" s="12"/>
      <c r="C242" s="12"/>
      <c r="D242" s="12"/>
      <c r="E242" s="12"/>
    </row>
    <row r="243">
      <c r="B243" s="12"/>
      <c r="C243" s="12"/>
      <c r="D243" s="12"/>
      <c r="E243" s="12"/>
    </row>
    <row r="244">
      <c r="B244" s="12"/>
      <c r="C244" s="12"/>
      <c r="D244" s="12"/>
      <c r="E244" s="12"/>
    </row>
    <row r="245">
      <c r="B245" s="12"/>
      <c r="C245" s="12"/>
      <c r="D245" s="12"/>
      <c r="E245" s="12"/>
    </row>
    <row r="246">
      <c r="B246" s="12"/>
      <c r="C246" s="12"/>
      <c r="D246" s="12"/>
      <c r="E246" s="12"/>
    </row>
    <row r="247">
      <c r="B247" s="12"/>
      <c r="C247" s="12"/>
      <c r="D247" s="12"/>
      <c r="E247" s="12"/>
    </row>
    <row r="248">
      <c r="B248" s="12"/>
      <c r="C248" s="12"/>
      <c r="D248" s="12"/>
      <c r="E248" s="12"/>
    </row>
    <row r="249">
      <c r="B249" s="12"/>
      <c r="C249" s="12"/>
      <c r="D249" s="12"/>
      <c r="E249" s="12"/>
    </row>
    <row r="250">
      <c r="B250" s="12"/>
      <c r="C250" s="12"/>
      <c r="D250" s="12"/>
      <c r="E250" s="12"/>
    </row>
    <row r="251">
      <c r="B251" s="12"/>
      <c r="C251" s="12"/>
      <c r="D251" s="12"/>
      <c r="E251" s="12"/>
    </row>
    <row r="252">
      <c r="B252" s="12"/>
      <c r="C252" s="12"/>
      <c r="D252" s="12"/>
      <c r="E252" s="12"/>
    </row>
    <row r="253">
      <c r="B253" s="12"/>
      <c r="C253" s="12"/>
      <c r="D253" s="12"/>
      <c r="E253" s="12"/>
    </row>
    <row r="254">
      <c r="B254" s="12"/>
      <c r="C254" s="12"/>
      <c r="D254" s="12"/>
      <c r="E254" s="12"/>
    </row>
    <row r="255">
      <c r="B255" s="12"/>
      <c r="C255" s="12"/>
      <c r="D255" s="12"/>
      <c r="E255" s="12"/>
    </row>
    <row r="256">
      <c r="B256" s="12"/>
      <c r="C256" s="12"/>
      <c r="D256" s="12"/>
      <c r="E256" s="12"/>
    </row>
    <row r="257">
      <c r="B257" s="12"/>
      <c r="C257" s="12"/>
      <c r="D257" s="12"/>
      <c r="E257" s="12"/>
    </row>
    <row r="258">
      <c r="B258" s="12"/>
      <c r="C258" s="12"/>
      <c r="D258" s="12"/>
      <c r="E258" s="12"/>
    </row>
    <row r="259">
      <c r="B259" s="12"/>
      <c r="C259" s="12"/>
      <c r="D259" s="12"/>
      <c r="E259" s="12"/>
    </row>
    <row r="260">
      <c r="B260" s="12"/>
      <c r="C260" s="12"/>
      <c r="D260" s="12"/>
      <c r="E260" s="12"/>
    </row>
    <row r="261">
      <c r="B261" s="12"/>
      <c r="C261" s="12"/>
      <c r="D261" s="12"/>
      <c r="E261" s="12"/>
    </row>
    <row r="262">
      <c r="B262" s="12"/>
      <c r="C262" s="12"/>
      <c r="D262" s="12"/>
      <c r="E262" s="12"/>
    </row>
    <row r="263">
      <c r="B263" s="12"/>
      <c r="C263" s="12"/>
      <c r="D263" s="12"/>
      <c r="E263" s="12"/>
    </row>
    <row r="264">
      <c r="B264" s="12"/>
      <c r="C264" s="12"/>
      <c r="D264" s="12"/>
      <c r="E264" s="12"/>
    </row>
    <row r="265">
      <c r="B265" s="12"/>
      <c r="C265" s="12"/>
      <c r="D265" s="12"/>
      <c r="E265" s="12"/>
    </row>
    <row r="266">
      <c r="B266" s="12"/>
      <c r="C266" s="12"/>
      <c r="D266" s="12"/>
      <c r="E266" s="12"/>
    </row>
    <row r="267">
      <c r="B267" s="12"/>
      <c r="C267" s="12"/>
      <c r="D267" s="12"/>
      <c r="E267" s="12"/>
    </row>
    <row r="268">
      <c r="B268" s="12"/>
      <c r="C268" s="12"/>
      <c r="D268" s="12"/>
      <c r="E268" s="12"/>
    </row>
    <row r="269">
      <c r="B269" s="12"/>
      <c r="C269" s="12"/>
      <c r="D269" s="12"/>
      <c r="E269" s="12"/>
    </row>
    <row r="270">
      <c r="B270" s="12"/>
      <c r="C270" s="12"/>
      <c r="D270" s="12"/>
      <c r="E270" s="12"/>
    </row>
    <row r="271">
      <c r="B271" s="12"/>
      <c r="C271" s="12"/>
      <c r="D271" s="12"/>
      <c r="E271" s="12"/>
    </row>
    <row r="272">
      <c r="B272" s="12"/>
      <c r="C272" s="12"/>
      <c r="D272" s="12"/>
      <c r="E272" s="12"/>
    </row>
    <row r="273">
      <c r="B273" s="12"/>
      <c r="C273" s="12"/>
      <c r="D273" s="12"/>
      <c r="E273" s="12"/>
    </row>
    <row r="274">
      <c r="B274" s="12"/>
      <c r="C274" s="12"/>
      <c r="D274" s="12"/>
      <c r="E274" s="12"/>
    </row>
    <row r="275">
      <c r="B275" s="12"/>
      <c r="C275" s="12"/>
      <c r="D275" s="12"/>
      <c r="E275" s="12"/>
    </row>
    <row r="276">
      <c r="B276" s="12"/>
      <c r="C276" s="12"/>
      <c r="D276" s="12"/>
      <c r="E276" s="12"/>
    </row>
    <row r="277">
      <c r="B277" s="12"/>
      <c r="C277" s="12"/>
      <c r="D277" s="12"/>
      <c r="E277" s="12"/>
    </row>
    <row r="278">
      <c r="B278" s="12"/>
      <c r="C278" s="12"/>
      <c r="D278" s="12"/>
      <c r="E278" s="12"/>
    </row>
    <row r="279">
      <c r="B279" s="12"/>
      <c r="C279" s="12"/>
      <c r="D279" s="12"/>
      <c r="E279" s="12"/>
    </row>
    <row r="280">
      <c r="B280" s="12"/>
      <c r="C280" s="12"/>
      <c r="D280" s="12"/>
      <c r="E280" s="12"/>
    </row>
    <row r="281">
      <c r="B281" s="12"/>
      <c r="C281" s="12"/>
      <c r="D281" s="12"/>
      <c r="E281" s="12"/>
    </row>
    <row r="282">
      <c r="B282" s="12"/>
      <c r="C282" s="12"/>
      <c r="D282" s="12"/>
      <c r="E282" s="12"/>
    </row>
    <row r="283">
      <c r="B283" s="12"/>
      <c r="C283" s="12"/>
      <c r="D283" s="12"/>
      <c r="E283" s="12"/>
    </row>
    <row r="284">
      <c r="B284" s="12"/>
      <c r="C284" s="12"/>
      <c r="D284" s="12"/>
      <c r="E284" s="12"/>
    </row>
    <row r="285">
      <c r="B285" s="12"/>
      <c r="C285" s="12"/>
      <c r="D285" s="12"/>
      <c r="E285" s="12"/>
    </row>
    <row r="286">
      <c r="B286" s="12"/>
      <c r="C286" s="12"/>
      <c r="D286" s="12"/>
      <c r="E286" s="12"/>
    </row>
    <row r="287">
      <c r="B287" s="12"/>
      <c r="C287" s="12"/>
      <c r="D287" s="12"/>
      <c r="E287" s="12"/>
    </row>
    <row r="288">
      <c r="B288" s="12"/>
      <c r="C288" s="12"/>
      <c r="D288" s="12"/>
      <c r="E288" s="12"/>
    </row>
    <row r="289">
      <c r="B289" s="12"/>
      <c r="C289" s="12"/>
      <c r="D289" s="12"/>
      <c r="E289" s="12"/>
    </row>
    <row r="290">
      <c r="B290" s="12"/>
      <c r="C290" s="12"/>
      <c r="D290" s="12"/>
      <c r="E290" s="12"/>
    </row>
    <row r="291">
      <c r="B291" s="12"/>
      <c r="C291" s="12"/>
      <c r="D291" s="12"/>
      <c r="E291" s="12"/>
    </row>
    <row r="292">
      <c r="B292" s="12"/>
      <c r="C292" s="12"/>
      <c r="D292" s="12"/>
      <c r="E292" s="12"/>
    </row>
    <row r="293">
      <c r="B293" s="12"/>
      <c r="C293" s="12"/>
      <c r="D293" s="12"/>
      <c r="E293" s="12"/>
    </row>
    <row r="294">
      <c r="B294" s="12"/>
      <c r="C294" s="12"/>
      <c r="D294" s="12"/>
      <c r="E294" s="12"/>
    </row>
    <row r="295">
      <c r="B295" s="12"/>
      <c r="C295" s="12"/>
      <c r="D295" s="12"/>
      <c r="E295" s="12"/>
    </row>
    <row r="296">
      <c r="B296" s="12"/>
      <c r="C296" s="12"/>
      <c r="D296" s="12"/>
      <c r="E296" s="12"/>
    </row>
    <row r="297">
      <c r="B297" s="12"/>
      <c r="C297" s="12"/>
      <c r="D297" s="12"/>
      <c r="E297" s="12"/>
    </row>
    <row r="298">
      <c r="B298" s="12"/>
      <c r="C298" s="12"/>
      <c r="D298" s="12"/>
      <c r="E298" s="12"/>
    </row>
    <row r="299">
      <c r="B299" s="12"/>
      <c r="C299" s="12"/>
      <c r="D299" s="12"/>
      <c r="E299" s="12"/>
    </row>
    <row r="300">
      <c r="B300" s="12"/>
      <c r="C300" s="12"/>
      <c r="D300" s="12"/>
      <c r="E300" s="12"/>
    </row>
    <row r="301">
      <c r="B301" s="12"/>
      <c r="C301" s="12"/>
      <c r="D301" s="12"/>
      <c r="E301" s="12"/>
    </row>
    <row r="302">
      <c r="B302" s="12"/>
      <c r="C302" s="12"/>
      <c r="D302" s="12"/>
      <c r="E302" s="12"/>
    </row>
    <row r="303">
      <c r="B303" s="12"/>
      <c r="C303" s="12"/>
      <c r="D303" s="12"/>
      <c r="E303" s="12"/>
    </row>
    <row r="304">
      <c r="B304" s="12"/>
      <c r="C304" s="12"/>
      <c r="D304" s="12"/>
      <c r="E304" s="12"/>
    </row>
    <row r="305">
      <c r="B305" s="12"/>
      <c r="C305" s="12"/>
      <c r="D305" s="12"/>
      <c r="E305" s="12"/>
    </row>
    <row r="306">
      <c r="B306" s="12"/>
      <c r="C306" s="12"/>
      <c r="D306" s="12"/>
      <c r="E306" s="12"/>
    </row>
    <row r="307">
      <c r="B307" s="12"/>
      <c r="C307" s="12"/>
      <c r="D307" s="12"/>
      <c r="E307" s="12"/>
    </row>
    <row r="308">
      <c r="B308" s="12"/>
      <c r="C308" s="12"/>
      <c r="D308" s="12"/>
      <c r="E308" s="12"/>
    </row>
    <row r="309">
      <c r="B309" s="12"/>
      <c r="C309" s="12"/>
      <c r="D309" s="12"/>
      <c r="E309" s="12"/>
    </row>
    <row r="310">
      <c r="B310" s="12"/>
      <c r="C310" s="12"/>
      <c r="D310" s="12"/>
      <c r="E310" s="12"/>
    </row>
    <row r="311">
      <c r="B311" s="12"/>
      <c r="C311" s="12"/>
      <c r="D311" s="12"/>
      <c r="E311" s="12"/>
    </row>
    <row r="312">
      <c r="B312" s="12"/>
      <c r="C312" s="12"/>
      <c r="D312" s="12"/>
      <c r="E312" s="12"/>
    </row>
    <row r="313">
      <c r="B313" s="12"/>
      <c r="C313" s="12"/>
      <c r="D313" s="12"/>
      <c r="E313" s="12"/>
    </row>
    <row r="314">
      <c r="B314" s="12"/>
      <c r="C314" s="12"/>
      <c r="D314" s="12"/>
      <c r="E314" s="12"/>
    </row>
    <row r="315">
      <c r="B315" s="12"/>
      <c r="C315" s="12"/>
      <c r="D315" s="12"/>
      <c r="E315" s="12"/>
    </row>
    <row r="316">
      <c r="B316" s="12"/>
      <c r="C316" s="12"/>
      <c r="D316" s="12"/>
      <c r="E316" s="12"/>
    </row>
    <row r="317">
      <c r="B317" s="12"/>
      <c r="C317" s="12"/>
      <c r="D317" s="12"/>
      <c r="E317" s="12"/>
    </row>
    <row r="318">
      <c r="B318" s="12"/>
      <c r="C318" s="12"/>
      <c r="D318" s="12"/>
      <c r="E318" s="12"/>
    </row>
    <row r="319">
      <c r="B319" s="12"/>
      <c r="C319" s="12"/>
      <c r="D319" s="12"/>
      <c r="E319" s="12"/>
    </row>
    <row r="320">
      <c r="B320" s="12"/>
      <c r="C320" s="12"/>
      <c r="D320" s="12"/>
      <c r="E320" s="12"/>
    </row>
    <row r="321">
      <c r="B321" s="12"/>
      <c r="C321" s="12"/>
      <c r="D321" s="12"/>
      <c r="E321" s="12"/>
    </row>
    <row r="322">
      <c r="B322" s="12"/>
      <c r="C322" s="12"/>
      <c r="D322" s="12"/>
      <c r="E322" s="12"/>
    </row>
    <row r="323">
      <c r="B323" s="12"/>
      <c r="C323" s="12"/>
      <c r="D323" s="12"/>
      <c r="E323" s="12"/>
    </row>
    <row r="324">
      <c r="B324" s="12"/>
      <c r="C324" s="12"/>
      <c r="D324" s="12"/>
      <c r="E324" s="12"/>
    </row>
    <row r="325">
      <c r="B325" s="12"/>
      <c r="C325" s="12"/>
      <c r="D325" s="12"/>
      <c r="E325" s="12"/>
    </row>
    <row r="326">
      <c r="B326" s="12"/>
      <c r="C326" s="12"/>
      <c r="D326" s="12"/>
      <c r="E326" s="12"/>
    </row>
    <row r="327">
      <c r="B327" s="12"/>
      <c r="C327" s="12"/>
      <c r="D327" s="12"/>
      <c r="E327" s="12"/>
    </row>
    <row r="328">
      <c r="B328" s="12"/>
      <c r="C328" s="12"/>
      <c r="D328" s="12"/>
      <c r="E328" s="12"/>
    </row>
    <row r="329">
      <c r="B329" s="12"/>
      <c r="C329" s="12"/>
      <c r="D329" s="12"/>
      <c r="E329" s="12"/>
    </row>
    <row r="330">
      <c r="B330" s="12"/>
      <c r="C330" s="12"/>
      <c r="D330" s="12"/>
      <c r="E330" s="12"/>
    </row>
    <row r="331">
      <c r="B331" s="12"/>
      <c r="C331" s="12"/>
      <c r="D331" s="12"/>
      <c r="E331" s="12"/>
    </row>
    <row r="332">
      <c r="B332" s="12"/>
      <c r="C332" s="12"/>
      <c r="D332" s="12"/>
      <c r="E332" s="12"/>
    </row>
    <row r="333">
      <c r="B333" s="12"/>
      <c r="C333" s="12"/>
      <c r="D333" s="12"/>
      <c r="E333" s="12"/>
    </row>
    <row r="334">
      <c r="B334" s="12"/>
      <c r="C334" s="12"/>
      <c r="D334" s="12"/>
      <c r="E334" s="12"/>
    </row>
    <row r="335">
      <c r="B335" s="12"/>
      <c r="C335" s="12"/>
      <c r="D335" s="12"/>
      <c r="E335" s="12"/>
    </row>
    <row r="336">
      <c r="B336" s="12"/>
      <c r="C336" s="12"/>
      <c r="D336" s="12"/>
      <c r="E336" s="12"/>
    </row>
    <row r="337">
      <c r="B337" s="12"/>
      <c r="C337" s="12"/>
      <c r="D337" s="12"/>
      <c r="E337" s="12"/>
    </row>
    <row r="338">
      <c r="B338" s="12"/>
      <c r="C338" s="12"/>
      <c r="D338" s="12"/>
      <c r="E338" s="12"/>
    </row>
    <row r="339">
      <c r="B339" s="12"/>
      <c r="C339" s="12"/>
      <c r="D339" s="12"/>
      <c r="E339" s="12"/>
    </row>
    <row r="340">
      <c r="B340" s="12"/>
      <c r="C340" s="12"/>
      <c r="D340" s="12"/>
      <c r="E340" s="12"/>
    </row>
    <row r="341">
      <c r="B341" s="12"/>
      <c r="C341" s="12"/>
      <c r="D341" s="12"/>
      <c r="E341" s="12"/>
    </row>
    <row r="342">
      <c r="B342" s="12"/>
      <c r="C342" s="12"/>
      <c r="D342" s="12"/>
      <c r="E342" s="12"/>
    </row>
    <row r="343">
      <c r="B343" s="12"/>
      <c r="C343" s="12"/>
      <c r="D343" s="12"/>
      <c r="E343" s="12"/>
    </row>
    <row r="344">
      <c r="B344" s="12"/>
      <c r="C344" s="12"/>
      <c r="D344" s="12"/>
      <c r="E344" s="12"/>
    </row>
    <row r="345">
      <c r="B345" s="12"/>
      <c r="C345" s="12"/>
      <c r="D345" s="12"/>
      <c r="E345" s="12"/>
    </row>
    <row r="346">
      <c r="B346" s="12"/>
      <c r="C346" s="12"/>
      <c r="D346" s="12"/>
      <c r="E346" s="12"/>
    </row>
    <row r="347">
      <c r="B347" s="12"/>
      <c r="C347" s="12"/>
      <c r="D347" s="12"/>
      <c r="E347" s="12"/>
    </row>
    <row r="348">
      <c r="B348" s="12"/>
      <c r="C348" s="12"/>
      <c r="D348" s="12"/>
      <c r="E348" s="12"/>
    </row>
    <row r="349">
      <c r="B349" s="12"/>
      <c r="C349" s="12"/>
      <c r="D349" s="12"/>
      <c r="E349" s="12"/>
    </row>
    <row r="350">
      <c r="B350" s="12"/>
      <c r="C350" s="12"/>
      <c r="D350" s="12"/>
      <c r="E350" s="12"/>
    </row>
    <row r="351">
      <c r="B351" s="12"/>
      <c r="C351" s="12"/>
      <c r="D351" s="12"/>
      <c r="E351" s="12"/>
    </row>
    <row r="352">
      <c r="B352" s="12"/>
      <c r="C352" s="12"/>
      <c r="D352" s="12"/>
      <c r="E352" s="12"/>
    </row>
    <row r="353">
      <c r="B353" s="12"/>
      <c r="C353" s="12"/>
      <c r="D353" s="12"/>
      <c r="E353" s="12"/>
    </row>
    <row r="354">
      <c r="B354" s="12"/>
      <c r="C354" s="12"/>
      <c r="D354" s="12"/>
      <c r="E354" s="12"/>
    </row>
    <row r="355">
      <c r="B355" s="12"/>
      <c r="C355" s="12"/>
      <c r="D355" s="12"/>
      <c r="E355" s="12"/>
    </row>
    <row r="356">
      <c r="B356" s="12"/>
      <c r="C356" s="12"/>
      <c r="D356" s="12"/>
      <c r="E356" s="12"/>
    </row>
    <row r="357">
      <c r="B357" s="12"/>
      <c r="C357" s="12"/>
      <c r="D357" s="12"/>
      <c r="E357" s="12"/>
    </row>
    <row r="358">
      <c r="B358" s="12"/>
      <c r="C358" s="12"/>
      <c r="D358" s="12"/>
      <c r="E358" s="12"/>
    </row>
    <row r="359">
      <c r="B359" s="12"/>
      <c r="C359" s="12"/>
      <c r="D359" s="12"/>
      <c r="E359" s="12"/>
    </row>
    <row r="360">
      <c r="B360" s="12"/>
      <c r="C360" s="12"/>
      <c r="D360" s="12"/>
      <c r="E360" s="12"/>
    </row>
    <row r="361">
      <c r="B361" s="12"/>
      <c r="C361" s="12"/>
      <c r="D361" s="12"/>
      <c r="E361" s="12"/>
    </row>
    <row r="362">
      <c r="B362" s="12"/>
      <c r="C362" s="12"/>
      <c r="D362" s="12"/>
      <c r="E362" s="12"/>
    </row>
    <row r="363">
      <c r="B363" s="12"/>
      <c r="C363" s="12"/>
      <c r="D363" s="12"/>
      <c r="E363" s="12"/>
    </row>
    <row r="364">
      <c r="B364" s="12"/>
      <c r="C364" s="12"/>
      <c r="D364" s="12"/>
      <c r="E364" s="12"/>
    </row>
    <row r="365">
      <c r="B365" s="12"/>
      <c r="C365" s="12"/>
      <c r="D365" s="12"/>
      <c r="E365" s="12"/>
    </row>
    <row r="366">
      <c r="B366" s="12"/>
      <c r="C366" s="12"/>
      <c r="D366" s="12"/>
      <c r="E366" s="12"/>
    </row>
    <row r="367">
      <c r="B367" s="12"/>
      <c r="C367" s="12"/>
      <c r="D367" s="12"/>
      <c r="E367" s="12"/>
    </row>
    <row r="368">
      <c r="B368" s="12"/>
      <c r="C368" s="12"/>
      <c r="D368" s="12"/>
      <c r="E368" s="12"/>
    </row>
    <row r="369">
      <c r="B369" s="12"/>
      <c r="C369" s="12"/>
      <c r="D369" s="12"/>
      <c r="E369" s="12"/>
    </row>
    <row r="370">
      <c r="B370" s="12"/>
      <c r="C370" s="12"/>
      <c r="D370" s="12"/>
      <c r="E370" s="12"/>
    </row>
    <row r="371">
      <c r="B371" s="12"/>
      <c r="C371" s="12"/>
      <c r="D371" s="12"/>
      <c r="E371" s="12"/>
    </row>
    <row r="372">
      <c r="B372" s="12"/>
      <c r="C372" s="12"/>
      <c r="D372" s="12"/>
      <c r="E372" s="12"/>
    </row>
    <row r="373">
      <c r="B373" s="12"/>
      <c r="C373" s="12"/>
      <c r="D373" s="12"/>
      <c r="E373" s="12"/>
    </row>
    <row r="374">
      <c r="B374" s="12"/>
      <c r="C374" s="12"/>
      <c r="D374" s="12"/>
      <c r="E374" s="12"/>
    </row>
    <row r="375">
      <c r="B375" s="12"/>
      <c r="C375" s="12"/>
      <c r="D375" s="12"/>
      <c r="E375" s="12"/>
    </row>
    <row r="376">
      <c r="B376" s="12"/>
      <c r="C376" s="12"/>
      <c r="D376" s="12"/>
      <c r="E376" s="12"/>
    </row>
    <row r="377">
      <c r="B377" s="12"/>
      <c r="C377" s="12"/>
      <c r="D377" s="12"/>
      <c r="E377" s="12"/>
    </row>
    <row r="378">
      <c r="B378" s="12"/>
      <c r="C378" s="12"/>
      <c r="D378" s="12"/>
      <c r="E378" s="12"/>
    </row>
    <row r="379">
      <c r="B379" s="12"/>
      <c r="C379" s="12"/>
      <c r="D379" s="12"/>
      <c r="E379" s="12"/>
    </row>
    <row r="380">
      <c r="B380" s="12"/>
      <c r="C380" s="12"/>
      <c r="D380" s="12"/>
      <c r="E380" s="12"/>
    </row>
    <row r="381">
      <c r="B381" s="12"/>
      <c r="C381" s="12"/>
      <c r="D381" s="12"/>
      <c r="E381" s="12"/>
    </row>
    <row r="382">
      <c r="B382" s="12"/>
      <c r="C382" s="12"/>
      <c r="D382" s="12"/>
      <c r="E382" s="12"/>
    </row>
    <row r="383">
      <c r="B383" s="12"/>
      <c r="C383" s="12"/>
      <c r="D383" s="12"/>
      <c r="E383" s="12"/>
    </row>
    <row r="384">
      <c r="B384" s="12"/>
      <c r="C384" s="12"/>
      <c r="D384" s="12"/>
      <c r="E384" s="12"/>
    </row>
    <row r="385">
      <c r="B385" s="12"/>
      <c r="C385" s="12"/>
      <c r="D385" s="12"/>
      <c r="E385" s="12"/>
    </row>
    <row r="386">
      <c r="B386" s="12"/>
      <c r="C386" s="12"/>
      <c r="D386" s="12"/>
      <c r="E386" s="12"/>
    </row>
    <row r="387">
      <c r="B387" s="12"/>
      <c r="C387" s="12"/>
      <c r="D387" s="12"/>
      <c r="E387" s="12"/>
    </row>
    <row r="388">
      <c r="B388" s="12"/>
      <c r="C388" s="12"/>
      <c r="D388" s="12"/>
      <c r="E388" s="12"/>
    </row>
    <row r="389">
      <c r="B389" s="12"/>
      <c r="C389" s="12"/>
      <c r="D389" s="12"/>
      <c r="E389" s="12"/>
    </row>
    <row r="390">
      <c r="B390" s="12"/>
      <c r="C390" s="12"/>
      <c r="D390" s="12"/>
      <c r="E390" s="12"/>
    </row>
    <row r="391">
      <c r="B391" s="12"/>
      <c r="C391" s="12"/>
      <c r="D391" s="12"/>
      <c r="E391" s="12"/>
    </row>
    <row r="392">
      <c r="B392" s="12"/>
      <c r="C392" s="12"/>
      <c r="D392" s="12"/>
      <c r="E392" s="12"/>
    </row>
    <row r="393">
      <c r="B393" s="12"/>
      <c r="C393" s="12"/>
      <c r="D393" s="12"/>
      <c r="E393" s="12"/>
    </row>
    <row r="394">
      <c r="B394" s="12"/>
      <c r="C394" s="12"/>
      <c r="D394" s="12"/>
      <c r="E394" s="12"/>
    </row>
    <row r="395">
      <c r="B395" s="12"/>
      <c r="C395" s="12"/>
      <c r="D395" s="12"/>
      <c r="E395" s="12"/>
    </row>
    <row r="396">
      <c r="B396" s="12"/>
      <c r="C396" s="12"/>
      <c r="D396" s="12"/>
      <c r="E396" s="12"/>
    </row>
    <row r="397">
      <c r="B397" s="12"/>
      <c r="C397" s="12"/>
      <c r="D397" s="12"/>
      <c r="E397" s="12"/>
    </row>
    <row r="398">
      <c r="B398" s="12"/>
      <c r="C398" s="12"/>
      <c r="D398" s="12"/>
      <c r="E398" s="12"/>
    </row>
    <row r="399">
      <c r="B399" s="12"/>
      <c r="C399" s="12"/>
      <c r="D399" s="12"/>
      <c r="E399" s="12"/>
    </row>
    <row r="400">
      <c r="B400" s="12"/>
      <c r="C400" s="12"/>
      <c r="D400" s="12"/>
      <c r="E400" s="12"/>
    </row>
    <row r="401">
      <c r="B401" s="12"/>
      <c r="C401" s="12"/>
      <c r="D401" s="12"/>
      <c r="E401" s="12"/>
    </row>
    <row r="402">
      <c r="B402" s="12"/>
      <c r="C402" s="12"/>
      <c r="D402" s="12"/>
      <c r="E402" s="12"/>
    </row>
    <row r="403">
      <c r="B403" s="12"/>
      <c r="C403" s="12"/>
      <c r="D403" s="12"/>
      <c r="E403" s="12"/>
    </row>
    <row r="404">
      <c r="B404" s="12"/>
      <c r="C404" s="12"/>
      <c r="D404" s="12"/>
      <c r="E404" s="12"/>
    </row>
    <row r="405">
      <c r="B405" s="12"/>
      <c r="C405" s="12"/>
      <c r="D405" s="12"/>
      <c r="E405" s="12"/>
    </row>
    <row r="406">
      <c r="B406" s="12"/>
      <c r="C406" s="12"/>
      <c r="D406" s="12"/>
      <c r="E406" s="12"/>
    </row>
    <row r="407">
      <c r="B407" s="12"/>
      <c r="C407" s="12"/>
      <c r="D407" s="12"/>
      <c r="E407" s="12"/>
    </row>
    <row r="408">
      <c r="B408" s="12"/>
      <c r="C408" s="12"/>
      <c r="D408" s="12"/>
      <c r="E408" s="12"/>
    </row>
    <row r="409">
      <c r="B409" s="12"/>
      <c r="C409" s="12"/>
      <c r="D409" s="12"/>
      <c r="E409" s="12"/>
    </row>
    <row r="410">
      <c r="B410" s="12"/>
      <c r="C410" s="12"/>
      <c r="D410" s="12"/>
      <c r="E410" s="12"/>
    </row>
    <row r="411">
      <c r="B411" s="12"/>
      <c r="C411" s="12"/>
      <c r="D411" s="12"/>
      <c r="E411" s="12"/>
    </row>
    <row r="412">
      <c r="B412" s="12"/>
      <c r="C412" s="12"/>
      <c r="D412" s="12"/>
      <c r="E412" s="12"/>
    </row>
    <row r="413">
      <c r="B413" s="12"/>
      <c r="C413" s="12"/>
      <c r="D413" s="12"/>
      <c r="E413" s="12"/>
    </row>
    <row r="414">
      <c r="B414" s="12"/>
      <c r="C414" s="12"/>
      <c r="D414" s="12"/>
      <c r="E414" s="12"/>
    </row>
    <row r="415">
      <c r="B415" s="12"/>
      <c r="C415" s="12"/>
      <c r="D415" s="12"/>
      <c r="E415" s="12"/>
    </row>
    <row r="416">
      <c r="B416" s="12"/>
      <c r="C416" s="12"/>
      <c r="D416" s="12"/>
      <c r="E416" s="12"/>
    </row>
    <row r="417">
      <c r="B417" s="12"/>
      <c r="C417" s="12"/>
      <c r="D417" s="12"/>
      <c r="E417" s="12"/>
    </row>
    <row r="418">
      <c r="B418" s="12"/>
      <c r="C418" s="12"/>
      <c r="D418" s="12"/>
      <c r="E418" s="12"/>
    </row>
    <row r="419">
      <c r="B419" s="12"/>
      <c r="C419" s="12"/>
      <c r="D419" s="12"/>
      <c r="E419" s="12"/>
    </row>
    <row r="420">
      <c r="B420" s="12"/>
      <c r="C420" s="12"/>
      <c r="D420" s="12"/>
      <c r="E420" s="12"/>
    </row>
    <row r="421">
      <c r="B421" s="12"/>
      <c r="C421" s="12"/>
      <c r="D421" s="12"/>
      <c r="E421" s="12"/>
    </row>
    <row r="422">
      <c r="B422" s="12"/>
      <c r="C422" s="12"/>
      <c r="D422" s="12"/>
      <c r="E422" s="12"/>
    </row>
    <row r="423">
      <c r="B423" s="12"/>
      <c r="C423" s="12"/>
      <c r="D423" s="12"/>
      <c r="E423" s="12"/>
    </row>
    <row r="424">
      <c r="B424" s="12"/>
      <c r="C424" s="12"/>
      <c r="D424" s="12"/>
      <c r="E424" s="12"/>
    </row>
    <row r="425">
      <c r="B425" s="12"/>
      <c r="C425" s="12"/>
      <c r="D425" s="12"/>
      <c r="E425" s="12"/>
    </row>
    <row r="426">
      <c r="B426" s="12"/>
      <c r="C426" s="12"/>
      <c r="D426" s="12"/>
      <c r="E426" s="12"/>
    </row>
    <row r="427">
      <c r="B427" s="12"/>
      <c r="C427" s="12"/>
      <c r="D427" s="12"/>
      <c r="E427" s="12"/>
    </row>
    <row r="428">
      <c r="B428" s="12"/>
      <c r="C428" s="12"/>
      <c r="D428" s="12"/>
      <c r="E428" s="12"/>
    </row>
    <row r="429">
      <c r="B429" s="12"/>
      <c r="C429" s="12"/>
      <c r="D429" s="12"/>
      <c r="E429" s="12"/>
    </row>
    <row r="430">
      <c r="B430" s="12"/>
      <c r="C430" s="12"/>
      <c r="D430" s="12"/>
      <c r="E430" s="12"/>
    </row>
    <row r="431">
      <c r="B431" s="12"/>
      <c r="C431" s="12"/>
      <c r="D431" s="12"/>
      <c r="E431" s="12"/>
    </row>
    <row r="432">
      <c r="B432" s="12"/>
      <c r="C432" s="12"/>
      <c r="D432" s="12"/>
      <c r="E432" s="12"/>
    </row>
    <row r="433">
      <c r="B433" s="12"/>
      <c r="C433" s="12"/>
      <c r="D433" s="12"/>
      <c r="E433" s="12"/>
    </row>
    <row r="434">
      <c r="B434" s="12"/>
      <c r="C434" s="12"/>
      <c r="D434" s="12"/>
      <c r="E434" s="12"/>
    </row>
    <row r="435">
      <c r="B435" s="12"/>
      <c r="C435" s="12"/>
      <c r="D435" s="12"/>
      <c r="E435" s="12"/>
    </row>
    <row r="436">
      <c r="B436" s="12"/>
      <c r="C436" s="12"/>
      <c r="D436" s="12"/>
      <c r="E436" s="12"/>
    </row>
    <row r="437">
      <c r="B437" s="12"/>
      <c r="C437" s="12"/>
      <c r="D437" s="12"/>
      <c r="E437" s="12"/>
    </row>
    <row r="438">
      <c r="B438" s="12"/>
      <c r="C438" s="12"/>
      <c r="D438" s="12"/>
      <c r="E438" s="12"/>
    </row>
    <row r="439">
      <c r="B439" s="12"/>
      <c r="C439" s="12"/>
      <c r="D439" s="12"/>
      <c r="E439" s="12"/>
    </row>
    <row r="440">
      <c r="B440" s="12"/>
      <c r="C440" s="12"/>
      <c r="D440" s="12"/>
      <c r="E440" s="12"/>
    </row>
    <row r="441">
      <c r="B441" s="12"/>
      <c r="C441" s="12"/>
      <c r="D441" s="12"/>
      <c r="E441" s="12"/>
    </row>
    <row r="442">
      <c r="B442" s="12"/>
      <c r="C442" s="12"/>
      <c r="D442" s="12"/>
      <c r="E442" s="12"/>
    </row>
    <row r="443">
      <c r="B443" s="12"/>
      <c r="C443" s="12"/>
      <c r="D443" s="12"/>
      <c r="E443" s="12"/>
    </row>
    <row r="444">
      <c r="B444" s="12"/>
      <c r="C444" s="12"/>
      <c r="D444" s="12"/>
      <c r="E444" s="12"/>
    </row>
    <row r="445">
      <c r="B445" s="12"/>
      <c r="C445" s="12"/>
      <c r="D445" s="12"/>
      <c r="E445" s="12"/>
    </row>
    <row r="446">
      <c r="B446" s="12"/>
      <c r="C446" s="12"/>
      <c r="D446" s="12"/>
      <c r="E446" s="12"/>
    </row>
    <row r="447">
      <c r="B447" s="12"/>
      <c r="C447" s="12"/>
      <c r="D447" s="12"/>
      <c r="E447" s="12"/>
    </row>
    <row r="448">
      <c r="B448" s="12"/>
      <c r="C448" s="12"/>
      <c r="D448" s="12"/>
      <c r="E448" s="12"/>
    </row>
    <row r="449">
      <c r="B449" s="12"/>
      <c r="C449" s="12"/>
      <c r="D449" s="12"/>
      <c r="E449" s="12"/>
    </row>
    <row r="450">
      <c r="B450" s="12"/>
      <c r="C450" s="12"/>
      <c r="D450" s="12"/>
      <c r="E450" s="12"/>
    </row>
    <row r="451">
      <c r="B451" s="12"/>
      <c r="C451" s="12"/>
      <c r="D451" s="12"/>
      <c r="E451" s="12"/>
    </row>
    <row r="452">
      <c r="B452" s="12"/>
      <c r="C452" s="12"/>
      <c r="D452" s="12"/>
      <c r="E452" s="12"/>
    </row>
    <row r="453">
      <c r="B453" s="12"/>
      <c r="C453" s="12"/>
      <c r="D453" s="12"/>
      <c r="E453" s="12"/>
    </row>
    <row r="454">
      <c r="B454" s="12"/>
      <c r="C454" s="12"/>
      <c r="D454" s="12"/>
      <c r="E454" s="12"/>
    </row>
    <row r="455">
      <c r="B455" s="12"/>
      <c r="C455" s="12"/>
      <c r="D455" s="12"/>
      <c r="E455" s="12"/>
    </row>
    <row r="456">
      <c r="B456" s="12"/>
      <c r="C456" s="12"/>
      <c r="D456" s="12"/>
      <c r="E456" s="12"/>
    </row>
    <row r="457">
      <c r="B457" s="12"/>
      <c r="C457" s="12"/>
      <c r="D457" s="12"/>
      <c r="E457" s="12"/>
    </row>
    <row r="458">
      <c r="B458" s="12"/>
      <c r="C458" s="12"/>
      <c r="D458" s="12"/>
      <c r="E458" s="12"/>
    </row>
    <row r="459">
      <c r="B459" s="12"/>
      <c r="C459" s="12"/>
      <c r="D459" s="12"/>
      <c r="E459" s="12"/>
    </row>
    <row r="460">
      <c r="B460" s="12"/>
      <c r="C460" s="12"/>
      <c r="D460" s="12"/>
      <c r="E460" s="12"/>
    </row>
    <row r="461">
      <c r="B461" s="12"/>
      <c r="C461" s="12"/>
      <c r="D461" s="12"/>
      <c r="E461" s="12"/>
    </row>
    <row r="462">
      <c r="B462" s="12"/>
      <c r="C462" s="12"/>
      <c r="D462" s="12"/>
      <c r="E462" s="12"/>
    </row>
    <row r="463">
      <c r="B463" s="12"/>
      <c r="C463" s="12"/>
      <c r="D463" s="12"/>
      <c r="E463" s="12"/>
    </row>
    <row r="464">
      <c r="B464" s="12"/>
      <c r="C464" s="12"/>
      <c r="D464" s="12"/>
      <c r="E464" s="12"/>
    </row>
    <row r="465">
      <c r="B465" s="12"/>
      <c r="C465" s="12"/>
      <c r="D465" s="12"/>
      <c r="E465" s="12"/>
    </row>
    <row r="466">
      <c r="B466" s="12"/>
      <c r="C466" s="12"/>
      <c r="D466" s="12"/>
      <c r="E466" s="12"/>
    </row>
    <row r="467">
      <c r="B467" s="12"/>
      <c r="C467" s="12"/>
      <c r="D467" s="12"/>
      <c r="E467" s="12"/>
    </row>
    <row r="468">
      <c r="B468" s="12"/>
      <c r="C468" s="12"/>
      <c r="D468" s="12"/>
      <c r="E468" s="12"/>
    </row>
    <row r="469">
      <c r="B469" s="12"/>
      <c r="C469" s="12"/>
      <c r="D469" s="12"/>
      <c r="E469" s="12"/>
    </row>
    <row r="470">
      <c r="B470" s="12"/>
      <c r="C470" s="12"/>
      <c r="D470" s="12"/>
      <c r="E470" s="12"/>
    </row>
    <row r="471">
      <c r="B471" s="12"/>
      <c r="C471" s="12"/>
      <c r="D471" s="12"/>
      <c r="E471" s="12"/>
    </row>
    <row r="472">
      <c r="B472" s="12"/>
      <c r="C472" s="12"/>
      <c r="D472" s="12"/>
      <c r="E472" s="12"/>
    </row>
    <row r="473">
      <c r="B473" s="12"/>
      <c r="C473" s="12"/>
      <c r="D473" s="12"/>
      <c r="E473" s="12"/>
    </row>
    <row r="474">
      <c r="B474" s="12"/>
      <c r="C474" s="12"/>
      <c r="D474" s="12"/>
      <c r="E474" s="12"/>
    </row>
    <row r="475">
      <c r="B475" s="12"/>
      <c r="C475" s="12"/>
      <c r="D475" s="12"/>
      <c r="E475" s="12"/>
    </row>
    <row r="476">
      <c r="B476" s="12"/>
      <c r="C476" s="12"/>
      <c r="D476" s="12"/>
      <c r="E476" s="12"/>
    </row>
    <row r="477">
      <c r="B477" s="12"/>
      <c r="C477" s="12"/>
      <c r="D477" s="12"/>
      <c r="E477" s="12"/>
    </row>
    <row r="478">
      <c r="B478" s="12"/>
      <c r="C478" s="12"/>
      <c r="D478" s="12"/>
      <c r="E478" s="12"/>
    </row>
    <row r="479">
      <c r="B479" s="12"/>
      <c r="C479" s="12"/>
      <c r="D479" s="12"/>
      <c r="E479" s="12"/>
    </row>
    <row r="480">
      <c r="B480" s="12"/>
      <c r="C480" s="12"/>
      <c r="D480" s="12"/>
      <c r="E480" s="12"/>
    </row>
    <row r="481">
      <c r="B481" s="12"/>
      <c r="C481" s="12"/>
      <c r="D481" s="12"/>
      <c r="E481" s="12"/>
    </row>
    <row r="482">
      <c r="B482" s="12"/>
      <c r="C482" s="12"/>
      <c r="D482" s="12"/>
      <c r="E482" s="12"/>
    </row>
    <row r="483">
      <c r="B483" s="12"/>
      <c r="C483" s="12"/>
      <c r="D483" s="12"/>
      <c r="E483" s="12"/>
    </row>
    <row r="484">
      <c r="B484" s="12"/>
      <c r="C484" s="12"/>
      <c r="D484" s="12"/>
      <c r="E484" s="12"/>
    </row>
    <row r="485">
      <c r="B485" s="12"/>
      <c r="C485" s="12"/>
      <c r="D485" s="12"/>
      <c r="E485" s="12"/>
    </row>
    <row r="486">
      <c r="B486" s="12"/>
      <c r="C486" s="12"/>
      <c r="D486" s="12"/>
      <c r="E486" s="12"/>
    </row>
    <row r="487">
      <c r="B487" s="12"/>
      <c r="C487" s="12"/>
      <c r="D487" s="12"/>
      <c r="E487" s="12"/>
    </row>
    <row r="488">
      <c r="B488" s="12"/>
      <c r="C488" s="12"/>
      <c r="D488" s="12"/>
      <c r="E488" s="12"/>
    </row>
    <row r="489">
      <c r="B489" s="12"/>
      <c r="C489" s="12"/>
      <c r="D489" s="12"/>
      <c r="E489" s="12"/>
    </row>
    <row r="490">
      <c r="B490" s="12"/>
      <c r="C490" s="12"/>
      <c r="D490" s="12"/>
      <c r="E490" s="12"/>
    </row>
    <row r="491">
      <c r="B491" s="12"/>
      <c r="C491" s="12"/>
      <c r="D491" s="12"/>
      <c r="E491" s="12"/>
    </row>
    <row r="492">
      <c r="B492" s="12"/>
      <c r="C492" s="12"/>
      <c r="D492" s="12"/>
      <c r="E492" s="12"/>
    </row>
    <row r="493">
      <c r="B493" s="12"/>
      <c r="C493" s="12"/>
      <c r="D493" s="12"/>
      <c r="E493" s="12"/>
    </row>
    <row r="494">
      <c r="B494" s="12"/>
      <c r="C494" s="12"/>
      <c r="D494" s="12"/>
      <c r="E494" s="12"/>
    </row>
    <row r="495">
      <c r="B495" s="12"/>
      <c r="C495" s="12"/>
      <c r="D495" s="12"/>
      <c r="E495" s="12"/>
    </row>
    <row r="496">
      <c r="B496" s="12"/>
      <c r="C496" s="12"/>
      <c r="D496" s="12"/>
      <c r="E496" s="12"/>
    </row>
    <row r="497">
      <c r="B497" s="12"/>
      <c r="C497" s="12"/>
      <c r="D497" s="12"/>
      <c r="E497" s="12"/>
    </row>
    <row r="498">
      <c r="B498" s="12"/>
      <c r="C498" s="12"/>
      <c r="D498" s="12"/>
      <c r="E498" s="12"/>
    </row>
    <row r="499">
      <c r="B499" s="12"/>
      <c r="C499" s="12"/>
      <c r="D499" s="12"/>
      <c r="E499" s="12"/>
    </row>
    <row r="500">
      <c r="B500" s="12"/>
      <c r="C500" s="12"/>
      <c r="D500" s="12"/>
      <c r="E500" s="12"/>
    </row>
    <row r="501">
      <c r="B501" s="12"/>
      <c r="C501" s="12"/>
      <c r="D501" s="12"/>
      <c r="E501" s="12"/>
    </row>
    <row r="502">
      <c r="B502" s="12"/>
      <c r="C502" s="12"/>
      <c r="D502" s="12"/>
      <c r="E502" s="12"/>
    </row>
    <row r="503">
      <c r="B503" s="12"/>
      <c r="C503" s="12"/>
      <c r="D503" s="12"/>
      <c r="E503" s="12"/>
    </row>
    <row r="504">
      <c r="B504" s="12"/>
      <c r="C504" s="12"/>
      <c r="D504" s="12"/>
      <c r="E504" s="12"/>
    </row>
    <row r="505">
      <c r="B505" s="12"/>
      <c r="C505" s="12"/>
      <c r="D505" s="12"/>
      <c r="E505" s="12"/>
    </row>
    <row r="506">
      <c r="B506" s="12"/>
      <c r="C506" s="12"/>
      <c r="D506" s="12"/>
      <c r="E506" s="12"/>
    </row>
    <row r="507">
      <c r="B507" s="12"/>
      <c r="C507" s="12"/>
      <c r="D507" s="12"/>
      <c r="E507" s="12"/>
    </row>
    <row r="508">
      <c r="B508" s="12"/>
      <c r="C508" s="12"/>
      <c r="D508" s="12"/>
      <c r="E508" s="12"/>
    </row>
    <row r="509">
      <c r="B509" s="12"/>
      <c r="C509" s="12"/>
      <c r="D509" s="12"/>
      <c r="E509" s="12"/>
    </row>
    <row r="510">
      <c r="B510" s="12"/>
      <c r="C510" s="12"/>
      <c r="D510" s="12"/>
      <c r="E510" s="12"/>
    </row>
    <row r="511">
      <c r="B511" s="12"/>
      <c r="C511" s="12"/>
      <c r="D511" s="12"/>
      <c r="E511" s="12"/>
    </row>
    <row r="512">
      <c r="B512" s="12"/>
      <c r="C512" s="12"/>
      <c r="D512" s="12"/>
      <c r="E512" s="12"/>
    </row>
    <row r="513">
      <c r="B513" s="12"/>
      <c r="C513" s="12"/>
      <c r="D513" s="12"/>
      <c r="E513" s="12"/>
    </row>
    <row r="514">
      <c r="B514" s="12"/>
      <c r="C514" s="12"/>
      <c r="D514" s="12"/>
      <c r="E514" s="12"/>
    </row>
    <row r="515">
      <c r="B515" s="12"/>
      <c r="C515" s="12"/>
      <c r="D515" s="12"/>
      <c r="E515" s="12"/>
    </row>
    <row r="516">
      <c r="B516" s="12"/>
      <c r="C516" s="12"/>
      <c r="D516" s="12"/>
      <c r="E516" s="12"/>
    </row>
    <row r="517">
      <c r="B517" s="12"/>
      <c r="C517" s="12"/>
      <c r="D517" s="12"/>
      <c r="E517" s="12"/>
    </row>
    <row r="518">
      <c r="B518" s="12"/>
      <c r="C518" s="12"/>
      <c r="D518" s="12"/>
      <c r="E518" s="12"/>
    </row>
    <row r="519">
      <c r="B519" s="12"/>
      <c r="C519" s="12"/>
      <c r="D519" s="12"/>
      <c r="E519" s="12"/>
    </row>
    <row r="520">
      <c r="B520" s="12"/>
      <c r="C520" s="12"/>
      <c r="D520" s="12"/>
      <c r="E520" s="12"/>
    </row>
    <row r="521">
      <c r="B521" s="12"/>
      <c r="C521" s="12"/>
      <c r="D521" s="12"/>
      <c r="E521" s="12"/>
    </row>
    <row r="522">
      <c r="B522" s="12"/>
      <c r="C522" s="12"/>
      <c r="D522" s="12"/>
      <c r="E522" s="12"/>
    </row>
    <row r="523">
      <c r="B523" s="12"/>
      <c r="C523" s="12"/>
      <c r="D523" s="12"/>
      <c r="E523" s="12"/>
    </row>
    <row r="524">
      <c r="B524" s="12"/>
      <c r="C524" s="12"/>
      <c r="D524" s="12"/>
      <c r="E524" s="12"/>
    </row>
    <row r="525">
      <c r="B525" s="12"/>
      <c r="C525" s="12"/>
      <c r="D525" s="12"/>
      <c r="E525" s="12"/>
    </row>
    <row r="526">
      <c r="B526" s="12"/>
      <c r="C526" s="12"/>
      <c r="D526" s="12"/>
      <c r="E526" s="12"/>
    </row>
    <row r="527">
      <c r="B527" s="12"/>
      <c r="C527" s="12"/>
      <c r="D527" s="12"/>
      <c r="E527" s="12"/>
    </row>
    <row r="528">
      <c r="B528" s="12"/>
      <c r="C528" s="12"/>
      <c r="D528" s="12"/>
      <c r="E528" s="12"/>
    </row>
    <row r="529">
      <c r="B529" s="12"/>
      <c r="C529" s="12"/>
      <c r="D529" s="12"/>
      <c r="E529" s="12"/>
    </row>
    <row r="530">
      <c r="B530" s="12"/>
      <c r="C530" s="12"/>
      <c r="D530" s="12"/>
      <c r="E530" s="12"/>
    </row>
    <row r="531">
      <c r="B531" s="12"/>
      <c r="C531" s="12"/>
      <c r="D531" s="12"/>
      <c r="E531" s="12"/>
    </row>
    <row r="532">
      <c r="B532" s="12"/>
      <c r="C532" s="12"/>
      <c r="D532" s="12"/>
      <c r="E532" s="12"/>
    </row>
    <row r="533">
      <c r="B533" s="12"/>
      <c r="C533" s="12"/>
      <c r="D533" s="12"/>
      <c r="E533" s="12"/>
    </row>
    <row r="534">
      <c r="B534" s="12"/>
      <c r="C534" s="12"/>
      <c r="D534" s="12"/>
      <c r="E534" s="12"/>
    </row>
    <row r="535">
      <c r="B535" s="12"/>
      <c r="C535" s="12"/>
      <c r="D535" s="12"/>
      <c r="E535" s="12"/>
    </row>
    <row r="536">
      <c r="B536" s="12"/>
      <c r="C536" s="12"/>
      <c r="D536" s="12"/>
      <c r="E536" s="12"/>
    </row>
    <row r="537">
      <c r="B537" s="12"/>
      <c r="C537" s="12"/>
      <c r="D537" s="12"/>
      <c r="E537" s="12"/>
    </row>
    <row r="538">
      <c r="B538" s="12"/>
      <c r="C538" s="12"/>
      <c r="D538" s="12"/>
      <c r="E538" s="12"/>
    </row>
    <row r="539">
      <c r="B539" s="12"/>
      <c r="C539" s="12"/>
      <c r="D539" s="12"/>
      <c r="E539" s="12"/>
    </row>
    <row r="540">
      <c r="B540" s="12"/>
      <c r="C540" s="12"/>
      <c r="D540" s="12"/>
      <c r="E540" s="12"/>
    </row>
    <row r="541">
      <c r="B541" s="12"/>
      <c r="C541" s="12"/>
      <c r="D541" s="12"/>
      <c r="E541" s="12"/>
    </row>
    <row r="542">
      <c r="B542" s="12"/>
      <c r="C542" s="12"/>
      <c r="D542" s="12"/>
      <c r="E542" s="12"/>
    </row>
    <row r="543">
      <c r="B543" s="12"/>
      <c r="C543" s="12"/>
      <c r="D543" s="12"/>
      <c r="E543" s="12"/>
    </row>
    <row r="544">
      <c r="B544" s="12"/>
      <c r="C544" s="12"/>
      <c r="D544" s="12"/>
      <c r="E544" s="12"/>
    </row>
    <row r="545">
      <c r="B545" s="12"/>
      <c r="C545" s="12"/>
      <c r="D545" s="12"/>
      <c r="E545" s="12"/>
    </row>
    <row r="546">
      <c r="B546" s="12"/>
      <c r="C546" s="12"/>
      <c r="D546" s="12"/>
      <c r="E546" s="12"/>
    </row>
    <row r="547">
      <c r="B547" s="12"/>
      <c r="C547" s="12"/>
      <c r="D547" s="12"/>
      <c r="E547" s="12"/>
    </row>
    <row r="548">
      <c r="B548" s="12"/>
      <c r="C548" s="12"/>
      <c r="D548" s="12"/>
      <c r="E548" s="12"/>
    </row>
    <row r="549">
      <c r="B549" s="12"/>
      <c r="C549" s="12"/>
      <c r="D549" s="12"/>
      <c r="E549" s="12"/>
    </row>
    <row r="550">
      <c r="B550" s="12"/>
      <c r="C550" s="12"/>
      <c r="D550" s="12"/>
      <c r="E550" s="12"/>
    </row>
    <row r="551">
      <c r="B551" s="12"/>
      <c r="C551" s="12"/>
      <c r="D551" s="12"/>
      <c r="E551" s="12"/>
    </row>
    <row r="552">
      <c r="B552" s="12"/>
      <c r="C552" s="12"/>
      <c r="D552" s="12"/>
      <c r="E552" s="12"/>
    </row>
    <row r="553">
      <c r="B553" s="12"/>
      <c r="C553" s="12"/>
      <c r="D553" s="12"/>
      <c r="E553" s="12"/>
    </row>
    <row r="554">
      <c r="B554" s="12"/>
      <c r="C554" s="12"/>
      <c r="D554" s="12"/>
      <c r="E554" s="12"/>
    </row>
    <row r="555">
      <c r="B555" s="12"/>
      <c r="C555" s="12"/>
      <c r="D555" s="12"/>
      <c r="E555" s="12"/>
    </row>
    <row r="556">
      <c r="B556" s="12"/>
      <c r="C556" s="12"/>
      <c r="D556" s="12"/>
      <c r="E556" s="12"/>
    </row>
    <row r="557">
      <c r="B557" s="12"/>
      <c r="C557" s="12"/>
      <c r="D557" s="12"/>
      <c r="E557" s="12"/>
    </row>
    <row r="558">
      <c r="B558" s="12"/>
      <c r="C558" s="12"/>
      <c r="D558" s="12"/>
      <c r="E558" s="12"/>
    </row>
    <row r="559">
      <c r="B559" s="12"/>
      <c r="C559" s="12"/>
      <c r="D559" s="12"/>
      <c r="E559" s="12"/>
    </row>
    <row r="560">
      <c r="B560" s="12"/>
      <c r="C560" s="12"/>
      <c r="D560" s="12"/>
      <c r="E560" s="12"/>
    </row>
    <row r="561">
      <c r="B561" s="12"/>
      <c r="C561" s="12"/>
      <c r="D561" s="12"/>
      <c r="E561" s="12"/>
    </row>
    <row r="562">
      <c r="B562" s="12"/>
      <c r="C562" s="12"/>
      <c r="D562" s="12"/>
      <c r="E562" s="12"/>
    </row>
    <row r="563">
      <c r="B563" s="12"/>
      <c r="C563" s="12"/>
      <c r="D563" s="12"/>
      <c r="E563" s="12"/>
    </row>
    <row r="564">
      <c r="B564" s="12"/>
      <c r="C564" s="12"/>
      <c r="D564" s="12"/>
      <c r="E564" s="12"/>
    </row>
    <row r="565">
      <c r="B565" s="12"/>
      <c r="C565" s="12"/>
      <c r="D565" s="12"/>
      <c r="E565" s="12"/>
    </row>
    <row r="566">
      <c r="B566" s="12"/>
      <c r="C566" s="12"/>
      <c r="D566" s="12"/>
      <c r="E566" s="12"/>
    </row>
    <row r="567">
      <c r="B567" s="12"/>
      <c r="C567" s="12"/>
      <c r="D567" s="12"/>
      <c r="E567" s="12"/>
    </row>
    <row r="568">
      <c r="B568" s="12"/>
      <c r="C568" s="12"/>
      <c r="D568" s="12"/>
      <c r="E568" s="12"/>
    </row>
    <row r="569">
      <c r="B569" s="12"/>
      <c r="C569" s="12"/>
      <c r="D569" s="12"/>
      <c r="E569" s="12"/>
    </row>
    <row r="570">
      <c r="B570" s="12"/>
      <c r="C570" s="12"/>
      <c r="D570" s="12"/>
      <c r="E570" s="12"/>
    </row>
    <row r="571">
      <c r="B571" s="12"/>
      <c r="C571" s="12"/>
      <c r="D571" s="12"/>
      <c r="E571" s="12"/>
    </row>
    <row r="572">
      <c r="B572" s="12"/>
      <c r="C572" s="12"/>
      <c r="D572" s="12"/>
      <c r="E572" s="12"/>
    </row>
    <row r="573">
      <c r="B573" s="12"/>
      <c r="C573" s="12"/>
      <c r="D573" s="12"/>
      <c r="E573" s="12"/>
    </row>
    <row r="574">
      <c r="B574" s="12"/>
      <c r="C574" s="12"/>
      <c r="D574" s="12"/>
      <c r="E574" s="12"/>
    </row>
    <row r="575">
      <c r="B575" s="12"/>
      <c r="C575" s="12"/>
      <c r="D575" s="12"/>
      <c r="E575" s="12"/>
    </row>
    <row r="576">
      <c r="B576" s="12"/>
      <c r="C576" s="12"/>
      <c r="D576" s="12"/>
      <c r="E576" s="12"/>
    </row>
    <row r="577">
      <c r="B577" s="12"/>
      <c r="C577" s="12"/>
      <c r="D577" s="12"/>
      <c r="E577" s="12"/>
    </row>
    <row r="578">
      <c r="B578" s="12"/>
      <c r="C578" s="12"/>
      <c r="D578" s="12"/>
      <c r="E578" s="12"/>
    </row>
    <row r="579">
      <c r="B579" s="12"/>
      <c r="C579" s="12"/>
      <c r="D579" s="12"/>
      <c r="E579" s="12"/>
    </row>
    <row r="580">
      <c r="B580" s="12"/>
      <c r="C580" s="12"/>
      <c r="D580" s="12"/>
      <c r="E580" s="12"/>
    </row>
    <row r="581">
      <c r="B581" s="12"/>
      <c r="C581" s="12"/>
      <c r="D581" s="12"/>
      <c r="E581" s="12"/>
    </row>
    <row r="582">
      <c r="B582" s="12"/>
      <c r="C582" s="12"/>
      <c r="D582" s="12"/>
      <c r="E582" s="12"/>
    </row>
    <row r="583">
      <c r="B583" s="12"/>
      <c r="C583" s="12"/>
      <c r="D583" s="12"/>
      <c r="E583" s="12"/>
    </row>
    <row r="584">
      <c r="B584" s="12"/>
      <c r="C584" s="12"/>
      <c r="D584" s="12"/>
      <c r="E584" s="12"/>
    </row>
    <row r="585">
      <c r="B585" s="12"/>
      <c r="C585" s="12"/>
      <c r="D585" s="12"/>
      <c r="E585" s="12"/>
    </row>
    <row r="586">
      <c r="B586" s="12"/>
      <c r="C586" s="12"/>
      <c r="D586" s="12"/>
      <c r="E586" s="12"/>
    </row>
    <row r="587">
      <c r="B587" s="12"/>
      <c r="C587" s="12"/>
      <c r="D587" s="12"/>
      <c r="E587" s="12"/>
    </row>
    <row r="588">
      <c r="B588" s="12"/>
      <c r="C588" s="12"/>
      <c r="D588" s="12"/>
      <c r="E588" s="12"/>
    </row>
    <row r="589">
      <c r="B589" s="12"/>
      <c r="C589" s="12"/>
      <c r="D589" s="12"/>
      <c r="E589" s="12"/>
    </row>
    <row r="590">
      <c r="B590" s="12"/>
      <c r="C590" s="12"/>
      <c r="D590" s="12"/>
      <c r="E590" s="12"/>
    </row>
    <row r="591">
      <c r="B591" s="12"/>
      <c r="C591" s="12"/>
      <c r="D591" s="12"/>
      <c r="E591" s="12"/>
    </row>
    <row r="592">
      <c r="B592" s="12"/>
      <c r="C592" s="12"/>
      <c r="D592" s="12"/>
      <c r="E592" s="12"/>
    </row>
    <row r="593">
      <c r="B593" s="12"/>
      <c r="C593" s="12"/>
      <c r="D593" s="12"/>
      <c r="E593" s="12"/>
    </row>
    <row r="594">
      <c r="B594" s="12"/>
      <c r="C594" s="12"/>
      <c r="D594" s="12"/>
      <c r="E594" s="12"/>
    </row>
    <row r="595">
      <c r="B595" s="12"/>
      <c r="C595" s="12"/>
      <c r="D595" s="12"/>
      <c r="E595" s="12"/>
    </row>
    <row r="596">
      <c r="B596" s="12"/>
      <c r="C596" s="12"/>
      <c r="D596" s="12"/>
      <c r="E596" s="12"/>
    </row>
    <row r="597">
      <c r="B597" s="12"/>
      <c r="C597" s="12"/>
      <c r="D597" s="12"/>
      <c r="E597" s="12"/>
    </row>
    <row r="598">
      <c r="B598" s="12"/>
      <c r="C598" s="12"/>
      <c r="D598" s="12"/>
      <c r="E598" s="12"/>
    </row>
    <row r="599">
      <c r="B599" s="12"/>
      <c r="C599" s="12"/>
      <c r="D599" s="12"/>
      <c r="E599" s="12"/>
    </row>
    <row r="600">
      <c r="B600" s="12"/>
      <c r="C600" s="12"/>
      <c r="D600" s="12"/>
      <c r="E600" s="12"/>
    </row>
    <row r="601">
      <c r="B601" s="12"/>
      <c r="C601" s="12"/>
      <c r="D601" s="12"/>
      <c r="E601" s="12"/>
    </row>
    <row r="602">
      <c r="B602" s="12"/>
      <c r="C602" s="12"/>
      <c r="D602" s="12"/>
      <c r="E602" s="12"/>
    </row>
    <row r="603">
      <c r="B603" s="12"/>
      <c r="C603" s="12"/>
      <c r="D603" s="12"/>
      <c r="E603" s="12"/>
    </row>
    <row r="604">
      <c r="B604" s="12"/>
      <c r="C604" s="12"/>
      <c r="D604" s="12"/>
      <c r="E604" s="12"/>
    </row>
    <row r="605">
      <c r="B605" s="12"/>
      <c r="C605" s="12"/>
      <c r="D605" s="12"/>
      <c r="E605" s="12"/>
    </row>
    <row r="606">
      <c r="B606" s="12"/>
      <c r="C606" s="12"/>
      <c r="D606" s="12"/>
      <c r="E606" s="12"/>
    </row>
    <row r="607">
      <c r="B607" s="12"/>
      <c r="C607" s="12"/>
      <c r="D607" s="12"/>
      <c r="E607" s="12"/>
    </row>
    <row r="608">
      <c r="B608" s="12"/>
      <c r="C608" s="12"/>
      <c r="D608" s="12"/>
      <c r="E608" s="12"/>
    </row>
    <row r="609">
      <c r="B609" s="12"/>
      <c r="C609" s="12"/>
      <c r="D609" s="12"/>
      <c r="E609" s="12"/>
    </row>
    <row r="610">
      <c r="B610" s="12"/>
      <c r="C610" s="12"/>
      <c r="D610" s="12"/>
      <c r="E610" s="12"/>
    </row>
    <row r="611">
      <c r="B611" s="12"/>
      <c r="C611" s="12"/>
      <c r="D611" s="12"/>
      <c r="E611" s="12"/>
    </row>
    <row r="612">
      <c r="B612" s="12"/>
      <c r="C612" s="12"/>
      <c r="D612" s="12"/>
      <c r="E612" s="12"/>
    </row>
    <row r="613">
      <c r="B613" s="12"/>
      <c r="C613" s="12"/>
      <c r="D613" s="12"/>
      <c r="E613" s="12"/>
    </row>
    <row r="614">
      <c r="B614" s="12"/>
      <c r="C614" s="12"/>
      <c r="D614" s="12"/>
      <c r="E614" s="12"/>
    </row>
    <row r="615">
      <c r="B615" s="12"/>
      <c r="C615" s="12"/>
      <c r="D615" s="12"/>
      <c r="E615" s="12"/>
    </row>
    <row r="616">
      <c r="B616" s="12"/>
      <c r="C616" s="12"/>
      <c r="D616" s="12"/>
      <c r="E616" s="12"/>
    </row>
    <row r="617">
      <c r="B617" s="12"/>
      <c r="C617" s="12"/>
      <c r="D617" s="12"/>
      <c r="E617" s="12"/>
    </row>
    <row r="618">
      <c r="B618" s="12"/>
      <c r="C618" s="12"/>
      <c r="D618" s="12"/>
      <c r="E618" s="12"/>
    </row>
    <row r="619">
      <c r="B619" s="12"/>
      <c r="C619" s="12"/>
      <c r="D619" s="12"/>
      <c r="E619" s="12"/>
    </row>
    <row r="620">
      <c r="B620" s="12"/>
      <c r="C620" s="12"/>
      <c r="D620" s="12"/>
      <c r="E620" s="12"/>
    </row>
    <row r="621">
      <c r="B621" s="12"/>
      <c r="C621" s="12"/>
      <c r="D621" s="12"/>
      <c r="E621" s="12"/>
    </row>
    <row r="622">
      <c r="B622" s="12"/>
      <c r="C622" s="12"/>
      <c r="D622" s="12"/>
      <c r="E622" s="12"/>
    </row>
    <row r="623">
      <c r="B623" s="12"/>
      <c r="C623" s="12"/>
      <c r="D623" s="12"/>
      <c r="E623" s="12"/>
    </row>
    <row r="624">
      <c r="B624" s="12"/>
      <c r="C624" s="12"/>
      <c r="D624" s="12"/>
      <c r="E624" s="12"/>
    </row>
    <row r="625">
      <c r="B625" s="12"/>
      <c r="C625" s="12"/>
      <c r="D625" s="12"/>
      <c r="E625" s="12"/>
    </row>
    <row r="626">
      <c r="B626" s="12"/>
      <c r="C626" s="12"/>
      <c r="D626" s="12"/>
      <c r="E626" s="12"/>
    </row>
    <row r="627">
      <c r="B627" s="12"/>
      <c r="C627" s="12"/>
      <c r="D627" s="12"/>
      <c r="E627" s="12"/>
    </row>
    <row r="628">
      <c r="B628" s="12"/>
      <c r="C628" s="12"/>
      <c r="D628" s="12"/>
      <c r="E628" s="12"/>
    </row>
    <row r="629">
      <c r="B629" s="12"/>
      <c r="C629" s="12"/>
      <c r="D629" s="12"/>
      <c r="E629" s="12"/>
    </row>
    <row r="630">
      <c r="B630" s="12"/>
      <c r="C630" s="12"/>
      <c r="D630" s="12"/>
      <c r="E630" s="12"/>
    </row>
    <row r="631">
      <c r="B631" s="12"/>
      <c r="C631" s="12"/>
      <c r="D631" s="12"/>
      <c r="E631" s="12"/>
    </row>
    <row r="632">
      <c r="B632" s="12"/>
      <c r="C632" s="12"/>
      <c r="D632" s="12"/>
      <c r="E632" s="12"/>
    </row>
    <row r="633">
      <c r="B633" s="12"/>
      <c r="C633" s="12"/>
      <c r="D633" s="12"/>
      <c r="E633" s="12"/>
    </row>
    <row r="634">
      <c r="B634" s="12"/>
      <c r="C634" s="12"/>
      <c r="D634" s="12"/>
      <c r="E634" s="12"/>
    </row>
    <row r="635">
      <c r="B635" s="12"/>
      <c r="C635" s="12"/>
      <c r="D635" s="12"/>
      <c r="E635" s="12"/>
    </row>
    <row r="636">
      <c r="B636" s="12"/>
      <c r="C636" s="12"/>
      <c r="D636" s="12"/>
      <c r="E636" s="12"/>
    </row>
    <row r="637">
      <c r="B637" s="12"/>
      <c r="C637" s="12"/>
      <c r="D637" s="12"/>
      <c r="E637" s="12"/>
    </row>
    <row r="638">
      <c r="B638" s="12"/>
      <c r="C638" s="12"/>
      <c r="D638" s="12"/>
      <c r="E638" s="12"/>
    </row>
    <row r="639">
      <c r="B639" s="12"/>
      <c r="C639" s="12"/>
      <c r="D639" s="12"/>
      <c r="E639" s="12"/>
    </row>
    <row r="640">
      <c r="B640" s="12"/>
      <c r="C640" s="12"/>
      <c r="D640" s="12"/>
      <c r="E640" s="12"/>
    </row>
    <row r="641">
      <c r="B641" s="12"/>
      <c r="C641" s="12"/>
      <c r="D641" s="12"/>
      <c r="E641" s="12"/>
    </row>
    <row r="642">
      <c r="B642" s="12"/>
      <c r="C642" s="12"/>
      <c r="D642" s="12"/>
      <c r="E642" s="12"/>
    </row>
    <row r="643">
      <c r="B643" s="12"/>
      <c r="C643" s="12"/>
      <c r="D643" s="12"/>
      <c r="E643" s="12"/>
    </row>
    <row r="644">
      <c r="B644" s="12"/>
      <c r="C644" s="12"/>
      <c r="D644" s="12"/>
      <c r="E644" s="12"/>
    </row>
    <row r="645">
      <c r="B645" s="12"/>
      <c r="C645" s="12"/>
      <c r="D645" s="12"/>
      <c r="E645" s="12"/>
    </row>
    <row r="646">
      <c r="B646" s="12"/>
      <c r="C646" s="12"/>
      <c r="D646" s="12"/>
      <c r="E646" s="12"/>
    </row>
    <row r="647">
      <c r="B647" s="12"/>
      <c r="C647" s="12"/>
      <c r="D647" s="12"/>
      <c r="E647" s="12"/>
    </row>
    <row r="648">
      <c r="B648" s="12"/>
      <c r="C648" s="12"/>
      <c r="D648" s="12"/>
      <c r="E648" s="12"/>
    </row>
    <row r="649">
      <c r="B649" s="12"/>
      <c r="C649" s="12"/>
      <c r="D649" s="12"/>
      <c r="E649" s="12"/>
    </row>
    <row r="650">
      <c r="B650" s="12"/>
      <c r="C650" s="12"/>
      <c r="D650" s="12"/>
      <c r="E650" s="12"/>
    </row>
    <row r="651">
      <c r="B651" s="12"/>
      <c r="C651" s="12"/>
      <c r="D651" s="12"/>
      <c r="E651" s="12"/>
    </row>
    <row r="652">
      <c r="B652" s="12"/>
      <c r="C652" s="12"/>
      <c r="D652" s="12"/>
      <c r="E652" s="12"/>
    </row>
    <row r="653">
      <c r="B653" s="12"/>
      <c r="C653" s="12"/>
      <c r="D653" s="12"/>
      <c r="E653" s="12"/>
    </row>
    <row r="654">
      <c r="B654" s="12"/>
      <c r="C654" s="12"/>
      <c r="D654" s="12"/>
      <c r="E654" s="12"/>
    </row>
    <row r="655">
      <c r="B655" s="12"/>
      <c r="C655" s="12"/>
      <c r="D655" s="12"/>
      <c r="E655" s="12"/>
    </row>
    <row r="656">
      <c r="B656" s="12"/>
      <c r="C656" s="12"/>
      <c r="D656" s="12"/>
      <c r="E656" s="12"/>
    </row>
    <row r="657">
      <c r="B657" s="12"/>
      <c r="C657" s="12"/>
      <c r="D657" s="12"/>
      <c r="E657" s="12"/>
    </row>
    <row r="658">
      <c r="B658" s="12"/>
      <c r="C658" s="12"/>
      <c r="D658" s="12"/>
      <c r="E658" s="12"/>
    </row>
    <row r="659">
      <c r="B659" s="12"/>
      <c r="C659" s="12"/>
      <c r="D659" s="12"/>
      <c r="E659" s="12"/>
    </row>
    <row r="660">
      <c r="B660" s="12"/>
      <c r="C660" s="12"/>
      <c r="D660" s="12"/>
      <c r="E660" s="12"/>
    </row>
    <row r="661">
      <c r="B661" s="12"/>
      <c r="C661" s="12"/>
      <c r="D661" s="12"/>
      <c r="E661" s="12"/>
    </row>
    <row r="662">
      <c r="B662" s="12"/>
      <c r="C662" s="12"/>
      <c r="D662" s="12"/>
      <c r="E662" s="12"/>
    </row>
    <row r="663">
      <c r="B663" s="12"/>
      <c r="C663" s="12"/>
      <c r="D663" s="12"/>
      <c r="E663" s="12"/>
    </row>
    <row r="664">
      <c r="B664" s="12"/>
      <c r="C664" s="12"/>
      <c r="D664" s="12"/>
      <c r="E664" s="12"/>
    </row>
    <row r="665">
      <c r="B665" s="12"/>
      <c r="C665" s="12"/>
      <c r="D665" s="12"/>
      <c r="E665" s="12"/>
    </row>
    <row r="666">
      <c r="B666" s="12"/>
      <c r="C666" s="12"/>
      <c r="D666" s="12"/>
      <c r="E666" s="12"/>
    </row>
    <row r="667">
      <c r="B667" s="12"/>
      <c r="C667" s="12"/>
      <c r="D667" s="12"/>
      <c r="E667" s="12"/>
    </row>
    <row r="668">
      <c r="B668" s="12"/>
      <c r="C668" s="12"/>
      <c r="D668" s="12"/>
      <c r="E668" s="12"/>
    </row>
    <row r="669">
      <c r="B669" s="12"/>
      <c r="C669" s="12"/>
      <c r="D669" s="12"/>
      <c r="E669" s="12"/>
    </row>
    <row r="670">
      <c r="B670" s="12"/>
      <c r="C670" s="12"/>
      <c r="D670" s="12"/>
      <c r="E670" s="12"/>
    </row>
    <row r="671">
      <c r="B671" s="12"/>
      <c r="C671" s="12"/>
      <c r="D671" s="12"/>
      <c r="E671" s="12"/>
    </row>
    <row r="672">
      <c r="B672" s="12"/>
      <c r="C672" s="12"/>
      <c r="D672" s="12"/>
      <c r="E672" s="12"/>
    </row>
    <row r="673">
      <c r="B673" s="12"/>
      <c r="C673" s="12"/>
      <c r="D673" s="12"/>
      <c r="E673" s="12"/>
    </row>
    <row r="674">
      <c r="B674" s="12"/>
      <c r="C674" s="12"/>
      <c r="D674" s="12"/>
      <c r="E674" s="12"/>
    </row>
    <row r="675">
      <c r="B675" s="12"/>
      <c r="C675" s="12"/>
      <c r="D675" s="12"/>
      <c r="E675" s="12"/>
    </row>
    <row r="676">
      <c r="B676" s="12"/>
      <c r="C676" s="12"/>
      <c r="D676" s="12"/>
      <c r="E676" s="12"/>
    </row>
    <row r="677">
      <c r="B677" s="12"/>
      <c r="C677" s="12"/>
      <c r="D677" s="12"/>
      <c r="E677" s="12"/>
    </row>
    <row r="678">
      <c r="B678" s="12"/>
      <c r="C678" s="12"/>
      <c r="D678" s="12"/>
      <c r="E678" s="12"/>
    </row>
    <row r="679">
      <c r="B679" s="12"/>
      <c r="C679" s="12"/>
      <c r="D679" s="12"/>
      <c r="E679" s="12"/>
    </row>
    <row r="680">
      <c r="B680" s="12"/>
      <c r="C680" s="12"/>
      <c r="D680" s="12"/>
      <c r="E680" s="12"/>
    </row>
    <row r="681">
      <c r="B681" s="12"/>
      <c r="C681" s="12"/>
      <c r="D681" s="12"/>
      <c r="E681" s="12"/>
    </row>
    <row r="682">
      <c r="B682" s="12"/>
      <c r="C682" s="12"/>
      <c r="D682" s="12"/>
      <c r="E682" s="12"/>
    </row>
    <row r="683">
      <c r="B683" s="12"/>
      <c r="C683" s="12"/>
      <c r="D683" s="12"/>
      <c r="E683" s="12"/>
    </row>
    <row r="684">
      <c r="B684" s="12"/>
      <c r="C684" s="12"/>
      <c r="D684" s="12"/>
      <c r="E684" s="12"/>
    </row>
    <row r="685">
      <c r="B685" s="12"/>
      <c r="C685" s="12"/>
      <c r="D685" s="12"/>
      <c r="E685" s="12"/>
    </row>
    <row r="686">
      <c r="B686" s="12"/>
      <c r="C686" s="12"/>
      <c r="D686" s="12"/>
      <c r="E686" s="12"/>
    </row>
    <row r="687">
      <c r="B687" s="12"/>
      <c r="C687" s="12"/>
      <c r="D687" s="12"/>
      <c r="E687" s="12"/>
    </row>
    <row r="688">
      <c r="B688" s="12"/>
      <c r="C688" s="12"/>
      <c r="D688" s="12"/>
      <c r="E688" s="12"/>
    </row>
    <row r="689">
      <c r="B689" s="12"/>
      <c r="C689" s="12"/>
      <c r="D689" s="12"/>
      <c r="E689" s="12"/>
    </row>
    <row r="690">
      <c r="B690" s="12"/>
      <c r="C690" s="12"/>
      <c r="D690" s="12"/>
      <c r="E690" s="12"/>
    </row>
    <row r="691">
      <c r="B691" s="12"/>
      <c r="C691" s="12"/>
      <c r="D691" s="12"/>
      <c r="E691" s="12"/>
    </row>
    <row r="692">
      <c r="B692" s="12"/>
      <c r="C692" s="12"/>
      <c r="D692" s="12"/>
      <c r="E692" s="12"/>
    </row>
    <row r="693">
      <c r="B693" s="12"/>
      <c r="C693" s="12"/>
      <c r="D693" s="12"/>
      <c r="E693" s="12"/>
    </row>
    <row r="694">
      <c r="B694" s="12"/>
      <c r="C694" s="12"/>
      <c r="D694" s="12"/>
      <c r="E694" s="12"/>
    </row>
    <row r="695">
      <c r="B695" s="12"/>
      <c r="C695" s="12"/>
      <c r="D695" s="12"/>
      <c r="E695" s="12"/>
    </row>
    <row r="696">
      <c r="B696" s="12"/>
      <c r="C696" s="12"/>
      <c r="D696" s="12"/>
      <c r="E696" s="12"/>
    </row>
    <row r="697">
      <c r="B697" s="12"/>
      <c r="C697" s="12"/>
      <c r="D697" s="12"/>
      <c r="E697" s="12"/>
    </row>
    <row r="698">
      <c r="B698" s="12"/>
      <c r="C698" s="12"/>
      <c r="D698" s="12"/>
      <c r="E698" s="12"/>
    </row>
    <row r="699">
      <c r="B699" s="12"/>
      <c r="C699" s="12"/>
      <c r="D699" s="12"/>
      <c r="E699" s="12"/>
    </row>
    <row r="700">
      <c r="B700" s="12"/>
      <c r="C700" s="12"/>
      <c r="D700" s="12"/>
      <c r="E700" s="12"/>
    </row>
    <row r="701">
      <c r="B701" s="12"/>
      <c r="C701" s="12"/>
      <c r="D701" s="12"/>
      <c r="E701" s="12"/>
    </row>
    <row r="702">
      <c r="B702" s="12"/>
      <c r="C702" s="12"/>
      <c r="D702" s="12"/>
      <c r="E702" s="12"/>
    </row>
    <row r="703">
      <c r="B703" s="12"/>
      <c r="C703" s="12"/>
      <c r="D703" s="12"/>
      <c r="E703" s="12"/>
    </row>
    <row r="704">
      <c r="B704" s="12"/>
      <c r="C704" s="12"/>
      <c r="D704" s="12"/>
      <c r="E704" s="12"/>
    </row>
    <row r="705">
      <c r="B705" s="12"/>
      <c r="C705" s="12"/>
      <c r="D705" s="12"/>
      <c r="E705" s="12"/>
    </row>
    <row r="706">
      <c r="B706" s="12"/>
      <c r="C706" s="12"/>
      <c r="D706" s="12"/>
      <c r="E706" s="12"/>
    </row>
    <row r="707">
      <c r="B707" s="12"/>
      <c r="C707" s="12"/>
      <c r="D707" s="12"/>
      <c r="E707" s="12"/>
    </row>
    <row r="708">
      <c r="B708" s="12"/>
      <c r="C708" s="12"/>
      <c r="D708" s="12"/>
      <c r="E708" s="12"/>
    </row>
    <row r="709">
      <c r="B709" s="12"/>
      <c r="C709" s="12"/>
      <c r="D709" s="12"/>
      <c r="E709" s="12"/>
    </row>
    <row r="710">
      <c r="B710" s="12"/>
      <c r="C710" s="12"/>
      <c r="D710" s="12"/>
      <c r="E710" s="12"/>
    </row>
    <row r="711">
      <c r="B711" s="12"/>
      <c r="C711" s="12"/>
      <c r="D711" s="12"/>
      <c r="E711" s="12"/>
    </row>
    <row r="712">
      <c r="B712" s="12"/>
      <c r="C712" s="12"/>
      <c r="D712" s="12"/>
      <c r="E712" s="12"/>
    </row>
    <row r="713">
      <c r="B713" s="12"/>
      <c r="C713" s="12"/>
      <c r="D713" s="12"/>
      <c r="E713" s="12"/>
    </row>
    <row r="714">
      <c r="B714" s="12"/>
      <c r="C714" s="12"/>
      <c r="D714" s="12"/>
      <c r="E714" s="12"/>
    </row>
    <row r="715">
      <c r="B715" s="12"/>
      <c r="C715" s="12"/>
      <c r="D715" s="12"/>
      <c r="E715" s="12"/>
    </row>
    <row r="716">
      <c r="B716" s="12"/>
      <c r="C716" s="12"/>
      <c r="D716" s="12"/>
      <c r="E716" s="12"/>
    </row>
    <row r="717">
      <c r="B717" s="12"/>
      <c r="C717" s="12"/>
      <c r="D717" s="12"/>
      <c r="E717" s="12"/>
    </row>
    <row r="718">
      <c r="B718" s="12"/>
      <c r="C718" s="12"/>
      <c r="D718" s="12"/>
      <c r="E718" s="12"/>
    </row>
    <row r="719">
      <c r="B719" s="12"/>
      <c r="C719" s="12"/>
      <c r="D719" s="12"/>
      <c r="E719" s="12"/>
    </row>
    <row r="720">
      <c r="B720" s="12"/>
      <c r="C720" s="12"/>
      <c r="D720" s="12"/>
      <c r="E720" s="12"/>
    </row>
    <row r="721">
      <c r="B721" s="12"/>
      <c r="C721" s="12"/>
      <c r="D721" s="12"/>
      <c r="E721" s="12"/>
    </row>
    <row r="722">
      <c r="B722" s="12"/>
      <c r="C722" s="12"/>
      <c r="D722" s="12"/>
      <c r="E722" s="12"/>
    </row>
    <row r="723">
      <c r="B723" s="12"/>
      <c r="C723" s="12"/>
      <c r="D723" s="12"/>
      <c r="E723" s="12"/>
    </row>
    <row r="724">
      <c r="B724" s="12"/>
      <c r="C724" s="12"/>
      <c r="D724" s="12"/>
      <c r="E724" s="12"/>
    </row>
    <row r="725">
      <c r="B725" s="12"/>
      <c r="C725" s="12"/>
      <c r="D725" s="12"/>
      <c r="E725" s="12"/>
    </row>
    <row r="726">
      <c r="B726" s="12"/>
      <c r="C726" s="12"/>
      <c r="D726" s="12"/>
      <c r="E726" s="12"/>
    </row>
    <row r="727">
      <c r="B727" s="12"/>
      <c r="C727" s="12"/>
      <c r="D727" s="12"/>
      <c r="E727" s="12"/>
    </row>
    <row r="728">
      <c r="B728" s="12"/>
      <c r="C728" s="12"/>
      <c r="D728" s="12"/>
      <c r="E728" s="12"/>
    </row>
    <row r="729">
      <c r="B729" s="12"/>
      <c r="C729" s="12"/>
      <c r="D729" s="12"/>
      <c r="E729" s="12"/>
    </row>
    <row r="730">
      <c r="B730" s="12"/>
      <c r="C730" s="12"/>
      <c r="D730" s="12"/>
      <c r="E730" s="12"/>
    </row>
    <row r="731">
      <c r="B731" s="12"/>
      <c r="C731" s="12"/>
      <c r="D731" s="12"/>
      <c r="E731" s="12"/>
    </row>
    <row r="732">
      <c r="B732" s="12"/>
      <c r="C732" s="12"/>
      <c r="D732" s="12"/>
      <c r="E732" s="12"/>
    </row>
    <row r="733">
      <c r="B733" s="12"/>
      <c r="C733" s="12"/>
      <c r="D733" s="12"/>
      <c r="E733" s="12"/>
    </row>
    <row r="734">
      <c r="B734" s="12"/>
      <c r="C734" s="12"/>
      <c r="D734" s="12"/>
      <c r="E734" s="12"/>
    </row>
    <row r="735">
      <c r="B735" s="12"/>
      <c r="C735" s="12"/>
      <c r="D735" s="12"/>
      <c r="E735" s="12"/>
    </row>
    <row r="736">
      <c r="B736" s="12"/>
      <c r="C736" s="12"/>
      <c r="D736" s="12"/>
      <c r="E736" s="12"/>
    </row>
    <row r="737">
      <c r="B737" s="12"/>
      <c r="C737" s="12"/>
      <c r="D737" s="12"/>
      <c r="E737" s="12"/>
    </row>
    <row r="738">
      <c r="B738" s="12"/>
      <c r="C738" s="12"/>
      <c r="D738" s="12"/>
      <c r="E738" s="12"/>
    </row>
    <row r="739">
      <c r="B739" s="12"/>
      <c r="C739" s="12"/>
      <c r="D739" s="12"/>
      <c r="E739" s="12"/>
    </row>
    <row r="740">
      <c r="B740" s="12"/>
      <c r="C740" s="12"/>
      <c r="D740" s="12"/>
      <c r="E740" s="12"/>
    </row>
    <row r="741">
      <c r="B741" s="12"/>
      <c r="C741" s="12"/>
      <c r="D741" s="12"/>
      <c r="E741" s="12"/>
    </row>
    <row r="742">
      <c r="B742" s="12"/>
      <c r="C742" s="12"/>
      <c r="D742" s="12"/>
      <c r="E742" s="12"/>
    </row>
    <row r="743">
      <c r="B743" s="12"/>
      <c r="C743" s="12"/>
      <c r="D743" s="12"/>
      <c r="E743" s="12"/>
    </row>
    <row r="744">
      <c r="B744" s="12"/>
      <c r="C744" s="12"/>
      <c r="D744" s="12"/>
      <c r="E744" s="12"/>
    </row>
    <row r="745">
      <c r="B745" s="12"/>
      <c r="C745" s="12"/>
      <c r="D745" s="12"/>
      <c r="E745" s="12"/>
    </row>
    <row r="746">
      <c r="B746" s="12"/>
      <c r="C746" s="12"/>
      <c r="D746" s="12"/>
      <c r="E746" s="12"/>
    </row>
    <row r="747">
      <c r="B747" s="12"/>
      <c r="C747" s="12"/>
      <c r="D747" s="12"/>
      <c r="E747" s="12"/>
    </row>
    <row r="748">
      <c r="B748" s="12"/>
      <c r="C748" s="12"/>
      <c r="D748" s="12"/>
      <c r="E748" s="12"/>
    </row>
    <row r="749">
      <c r="B749" s="12"/>
      <c r="C749" s="12"/>
      <c r="D749" s="12"/>
      <c r="E749" s="12"/>
    </row>
    <row r="750">
      <c r="B750" s="12"/>
      <c r="C750" s="12"/>
      <c r="D750" s="12"/>
      <c r="E750" s="12"/>
    </row>
    <row r="751">
      <c r="B751" s="12"/>
      <c r="C751" s="12"/>
      <c r="D751" s="12"/>
      <c r="E751" s="12"/>
    </row>
    <row r="752">
      <c r="B752" s="12"/>
      <c r="C752" s="12"/>
      <c r="D752" s="12"/>
      <c r="E752" s="12"/>
    </row>
    <row r="753">
      <c r="B753" s="12"/>
      <c r="C753" s="12"/>
      <c r="D753" s="12"/>
      <c r="E753" s="12"/>
    </row>
    <row r="754">
      <c r="B754" s="12"/>
      <c r="C754" s="12"/>
      <c r="D754" s="12"/>
      <c r="E754" s="12"/>
    </row>
    <row r="755">
      <c r="B755" s="12"/>
      <c r="C755" s="12"/>
      <c r="D755" s="12"/>
      <c r="E755" s="12"/>
    </row>
    <row r="756">
      <c r="B756" s="12"/>
      <c r="C756" s="12"/>
      <c r="D756" s="12"/>
      <c r="E756" s="12"/>
    </row>
    <row r="757">
      <c r="B757" s="12"/>
      <c r="C757" s="12"/>
      <c r="D757" s="12"/>
      <c r="E757" s="12"/>
    </row>
    <row r="758">
      <c r="B758" s="12"/>
      <c r="C758" s="12"/>
      <c r="D758" s="12"/>
      <c r="E758" s="12"/>
    </row>
    <row r="759">
      <c r="B759" s="12"/>
      <c r="C759" s="12"/>
      <c r="D759" s="12"/>
      <c r="E759" s="12"/>
    </row>
    <row r="760">
      <c r="B760" s="12"/>
      <c r="C760" s="12"/>
      <c r="D760" s="12"/>
      <c r="E760" s="12"/>
    </row>
    <row r="761">
      <c r="B761" s="12"/>
      <c r="C761" s="12"/>
      <c r="D761" s="12"/>
      <c r="E761" s="12"/>
    </row>
    <row r="762">
      <c r="B762" s="12"/>
      <c r="C762" s="12"/>
      <c r="D762" s="12"/>
      <c r="E762" s="12"/>
    </row>
    <row r="763">
      <c r="B763" s="12"/>
      <c r="C763" s="12"/>
      <c r="D763" s="12"/>
      <c r="E763" s="12"/>
    </row>
    <row r="764">
      <c r="B764" s="12"/>
      <c r="C764" s="12"/>
      <c r="D764" s="12"/>
      <c r="E764" s="12"/>
    </row>
    <row r="765">
      <c r="B765" s="12"/>
      <c r="C765" s="12"/>
      <c r="D765" s="12"/>
      <c r="E765" s="12"/>
    </row>
    <row r="766">
      <c r="B766" s="12"/>
      <c r="C766" s="12"/>
      <c r="D766" s="12"/>
      <c r="E766" s="12"/>
    </row>
    <row r="767">
      <c r="B767" s="12"/>
      <c r="C767" s="12"/>
      <c r="D767" s="12"/>
      <c r="E767" s="12"/>
    </row>
    <row r="768">
      <c r="B768" s="12"/>
      <c r="C768" s="12"/>
      <c r="D768" s="12"/>
      <c r="E768" s="12"/>
    </row>
    <row r="769">
      <c r="B769" s="12"/>
      <c r="C769" s="12"/>
      <c r="D769" s="12"/>
      <c r="E769" s="12"/>
    </row>
    <row r="770">
      <c r="B770" s="12"/>
      <c r="C770" s="12"/>
      <c r="D770" s="12"/>
      <c r="E770" s="12"/>
    </row>
    <row r="771">
      <c r="B771" s="12"/>
      <c r="C771" s="12"/>
      <c r="D771" s="12"/>
      <c r="E771" s="12"/>
    </row>
    <row r="772">
      <c r="B772" s="12"/>
      <c r="C772" s="12"/>
      <c r="D772" s="12"/>
      <c r="E772" s="12"/>
    </row>
    <row r="773">
      <c r="B773" s="12"/>
      <c r="C773" s="12"/>
      <c r="D773" s="12"/>
      <c r="E773" s="12"/>
    </row>
    <row r="774">
      <c r="B774" s="12"/>
      <c r="C774" s="12"/>
      <c r="D774" s="12"/>
      <c r="E774" s="12"/>
    </row>
    <row r="775">
      <c r="B775" s="12"/>
      <c r="C775" s="12"/>
      <c r="D775" s="12"/>
      <c r="E775" s="12"/>
    </row>
    <row r="776">
      <c r="B776" s="12"/>
      <c r="C776" s="12"/>
      <c r="D776" s="12"/>
      <c r="E776" s="12"/>
    </row>
    <row r="777">
      <c r="B777" s="12"/>
      <c r="C777" s="12"/>
      <c r="D777" s="12"/>
      <c r="E777" s="12"/>
    </row>
    <row r="778">
      <c r="B778" s="12"/>
      <c r="C778" s="12"/>
      <c r="D778" s="12"/>
      <c r="E778" s="12"/>
    </row>
    <row r="779">
      <c r="B779" s="12"/>
      <c r="C779" s="12"/>
      <c r="D779" s="12"/>
      <c r="E779" s="12"/>
    </row>
    <row r="780">
      <c r="B780" s="12"/>
      <c r="C780" s="12"/>
      <c r="D780" s="12"/>
      <c r="E780" s="12"/>
    </row>
    <row r="781">
      <c r="B781" s="12"/>
      <c r="C781" s="12"/>
      <c r="D781" s="12"/>
      <c r="E781" s="12"/>
    </row>
    <row r="782">
      <c r="B782" s="12"/>
      <c r="C782" s="12"/>
      <c r="D782" s="12"/>
      <c r="E782" s="12"/>
    </row>
    <row r="783">
      <c r="B783" s="12"/>
      <c r="C783" s="12"/>
      <c r="D783" s="12"/>
      <c r="E783" s="12"/>
    </row>
    <row r="784">
      <c r="B784" s="12"/>
      <c r="C784" s="12"/>
      <c r="D784" s="12"/>
      <c r="E784" s="12"/>
    </row>
    <row r="785">
      <c r="B785" s="12"/>
      <c r="C785" s="12"/>
      <c r="D785" s="12"/>
      <c r="E785" s="12"/>
    </row>
    <row r="786">
      <c r="B786" s="12"/>
      <c r="C786" s="12"/>
      <c r="D786" s="12"/>
      <c r="E786" s="12"/>
    </row>
    <row r="787">
      <c r="B787" s="12"/>
      <c r="C787" s="12"/>
      <c r="D787" s="12"/>
      <c r="E787" s="12"/>
    </row>
    <row r="788">
      <c r="B788" s="12"/>
      <c r="C788" s="12"/>
      <c r="D788" s="12"/>
      <c r="E788" s="12"/>
    </row>
    <row r="789">
      <c r="B789" s="12"/>
      <c r="C789" s="12"/>
      <c r="D789" s="12"/>
      <c r="E789" s="12"/>
    </row>
    <row r="790">
      <c r="B790" s="12"/>
      <c r="C790" s="12"/>
      <c r="D790" s="12"/>
      <c r="E790" s="12"/>
    </row>
    <row r="791">
      <c r="B791" s="12"/>
      <c r="C791" s="12"/>
      <c r="D791" s="12"/>
      <c r="E791" s="12"/>
    </row>
    <row r="792">
      <c r="B792" s="12"/>
      <c r="C792" s="12"/>
      <c r="D792" s="12"/>
      <c r="E792" s="12"/>
    </row>
    <row r="793">
      <c r="B793" s="12"/>
      <c r="C793" s="12"/>
      <c r="D793" s="12"/>
      <c r="E793" s="12"/>
    </row>
    <row r="794">
      <c r="B794" s="12"/>
      <c r="C794" s="12"/>
      <c r="D794" s="12"/>
      <c r="E794" s="12"/>
    </row>
    <row r="795">
      <c r="B795" s="12"/>
      <c r="C795" s="12"/>
      <c r="D795" s="12"/>
      <c r="E795" s="12"/>
    </row>
    <row r="796">
      <c r="B796" s="12"/>
      <c r="C796" s="12"/>
      <c r="D796" s="12"/>
      <c r="E796" s="12"/>
    </row>
    <row r="797">
      <c r="B797" s="12"/>
      <c r="C797" s="12"/>
      <c r="D797" s="12"/>
      <c r="E797" s="12"/>
    </row>
    <row r="798">
      <c r="B798" s="12"/>
      <c r="C798" s="12"/>
      <c r="D798" s="12"/>
      <c r="E798" s="12"/>
    </row>
    <row r="799">
      <c r="B799" s="12"/>
      <c r="C799" s="12"/>
      <c r="D799" s="12"/>
      <c r="E799" s="12"/>
    </row>
    <row r="800">
      <c r="B800" s="12"/>
      <c r="C800" s="12"/>
      <c r="D800" s="12"/>
      <c r="E800" s="12"/>
    </row>
    <row r="801">
      <c r="B801" s="12"/>
      <c r="C801" s="12"/>
      <c r="D801" s="12"/>
      <c r="E801" s="12"/>
    </row>
    <row r="802">
      <c r="B802" s="12"/>
      <c r="C802" s="12"/>
      <c r="D802" s="12"/>
      <c r="E802" s="12"/>
    </row>
    <row r="803">
      <c r="B803" s="12"/>
      <c r="C803" s="12"/>
      <c r="D803" s="12"/>
      <c r="E803" s="12"/>
    </row>
    <row r="804">
      <c r="B804" s="12"/>
      <c r="C804" s="12"/>
      <c r="D804" s="12"/>
      <c r="E804" s="12"/>
    </row>
    <row r="805">
      <c r="B805" s="12"/>
      <c r="C805" s="12"/>
      <c r="D805" s="12"/>
      <c r="E805" s="12"/>
    </row>
    <row r="806">
      <c r="B806" s="12"/>
      <c r="C806" s="12"/>
      <c r="D806" s="12"/>
      <c r="E806" s="12"/>
    </row>
    <row r="807">
      <c r="B807" s="12"/>
      <c r="C807" s="12"/>
      <c r="D807" s="12"/>
      <c r="E807" s="12"/>
    </row>
    <row r="808">
      <c r="B808" s="12"/>
      <c r="C808" s="12"/>
      <c r="D808" s="12"/>
      <c r="E808" s="12"/>
    </row>
    <row r="809">
      <c r="B809" s="12"/>
      <c r="C809" s="12"/>
      <c r="D809" s="12"/>
      <c r="E809" s="12"/>
    </row>
    <row r="810">
      <c r="B810" s="12"/>
      <c r="C810" s="12"/>
      <c r="D810" s="12"/>
      <c r="E810" s="12"/>
    </row>
    <row r="811">
      <c r="B811" s="12"/>
      <c r="C811" s="12"/>
      <c r="D811" s="12"/>
      <c r="E811" s="12"/>
    </row>
    <row r="812">
      <c r="B812" s="12"/>
      <c r="C812" s="12"/>
      <c r="D812" s="12"/>
      <c r="E812" s="12"/>
    </row>
    <row r="813">
      <c r="B813" s="12"/>
      <c r="C813" s="12"/>
      <c r="D813" s="12"/>
      <c r="E813" s="12"/>
    </row>
    <row r="814">
      <c r="B814" s="12"/>
      <c r="C814" s="12"/>
      <c r="D814" s="12"/>
      <c r="E814" s="12"/>
    </row>
    <row r="815">
      <c r="B815" s="12"/>
      <c r="C815" s="12"/>
      <c r="D815" s="12"/>
      <c r="E815" s="12"/>
    </row>
    <row r="816">
      <c r="B816" s="12"/>
      <c r="C816" s="12"/>
      <c r="D816" s="12"/>
      <c r="E816" s="12"/>
    </row>
    <row r="817">
      <c r="B817" s="12"/>
      <c r="C817" s="12"/>
      <c r="D817" s="12"/>
      <c r="E817" s="12"/>
    </row>
    <row r="818">
      <c r="B818" s="12"/>
      <c r="C818" s="12"/>
      <c r="D818" s="12"/>
      <c r="E818" s="12"/>
    </row>
    <row r="819">
      <c r="B819" s="12"/>
      <c r="C819" s="12"/>
      <c r="D819" s="12"/>
      <c r="E819" s="12"/>
    </row>
    <row r="820">
      <c r="B820" s="12"/>
      <c r="C820" s="12"/>
      <c r="D820" s="12"/>
      <c r="E820" s="12"/>
    </row>
    <row r="821">
      <c r="B821" s="12"/>
      <c r="C821" s="12"/>
      <c r="D821" s="12"/>
      <c r="E821" s="12"/>
    </row>
    <row r="822">
      <c r="B822" s="12"/>
      <c r="C822" s="12"/>
      <c r="D822" s="12"/>
      <c r="E822" s="12"/>
    </row>
    <row r="823">
      <c r="B823" s="12"/>
      <c r="C823" s="12"/>
      <c r="D823" s="12"/>
      <c r="E823" s="12"/>
    </row>
    <row r="824">
      <c r="B824" s="12"/>
      <c r="C824" s="12"/>
      <c r="D824" s="12"/>
      <c r="E824" s="12"/>
    </row>
    <row r="825">
      <c r="B825" s="12"/>
      <c r="C825" s="12"/>
      <c r="D825" s="12"/>
      <c r="E825" s="12"/>
    </row>
    <row r="826">
      <c r="B826" s="12"/>
      <c r="C826" s="12"/>
      <c r="D826" s="12"/>
      <c r="E826" s="12"/>
    </row>
    <row r="827">
      <c r="B827" s="12"/>
      <c r="C827" s="12"/>
      <c r="D827" s="12"/>
      <c r="E827" s="12"/>
    </row>
    <row r="828">
      <c r="B828" s="12"/>
      <c r="C828" s="12"/>
      <c r="D828" s="12"/>
      <c r="E828" s="12"/>
    </row>
    <row r="829">
      <c r="B829" s="12"/>
      <c r="C829" s="12"/>
      <c r="D829" s="12"/>
      <c r="E829" s="12"/>
    </row>
    <row r="830">
      <c r="B830" s="12"/>
      <c r="C830" s="12"/>
      <c r="D830" s="12"/>
      <c r="E830" s="12"/>
    </row>
    <row r="831">
      <c r="B831" s="12"/>
      <c r="C831" s="12"/>
      <c r="D831" s="12"/>
      <c r="E831" s="12"/>
    </row>
    <row r="832">
      <c r="B832" s="12"/>
      <c r="C832" s="12"/>
      <c r="D832" s="12"/>
      <c r="E832" s="12"/>
    </row>
    <row r="833">
      <c r="B833" s="12"/>
      <c r="C833" s="12"/>
      <c r="D833" s="12"/>
      <c r="E833" s="12"/>
    </row>
    <row r="834">
      <c r="B834" s="12"/>
      <c r="C834" s="12"/>
      <c r="D834" s="12"/>
      <c r="E834" s="12"/>
    </row>
    <row r="835">
      <c r="B835" s="12"/>
      <c r="C835" s="12"/>
      <c r="D835" s="12"/>
      <c r="E835" s="12"/>
    </row>
    <row r="836">
      <c r="B836" s="12"/>
      <c r="C836" s="12"/>
      <c r="D836" s="12"/>
      <c r="E836" s="12"/>
    </row>
    <row r="837">
      <c r="B837" s="12"/>
      <c r="C837" s="12"/>
      <c r="D837" s="12"/>
      <c r="E837" s="12"/>
    </row>
    <row r="838">
      <c r="B838" s="12"/>
      <c r="C838" s="12"/>
      <c r="D838" s="12"/>
      <c r="E838" s="12"/>
    </row>
    <row r="839">
      <c r="B839" s="12"/>
      <c r="C839" s="12"/>
      <c r="D839" s="12"/>
      <c r="E839" s="12"/>
    </row>
    <row r="840">
      <c r="B840" s="12"/>
      <c r="C840" s="12"/>
      <c r="D840" s="12"/>
      <c r="E840" s="12"/>
    </row>
    <row r="841">
      <c r="B841" s="12"/>
      <c r="C841" s="12"/>
      <c r="D841" s="12"/>
      <c r="E841" s="12"/>
    </row>
    <row r="842">
      <c r="B842" s="12"/>
      <c r="C842" s="12"/>
      <c r="D842" s="12"/>
      <c r="E842" s="12"/>
    </row>
    <row r="843">
      <c r="B843" s="12"/>
      <c r="C843" s="12"/>
      <c r="D843" s="12"/>
      <c r="E843" s="12"/>
    </row>
    <row r="844">
      <c r="B844" s="12"/>
      <c r="C844" s="12"/>
      <c r="D844" s="12"/>
      <c r="E844" s="12"/>
    </row>
    <row r="845">
      <c r="B845" s="12"/>
      <c r="C845" s="12"/>
      <c r="D845" s="12"/>
      <c r="E845" s="12"/>
    </row>
    <row r="846">
      <c r="B846" s="12"/>
      <c r="C846" s="12"/>
      <c r="D846" s="12"/>
      <c r="E846" s="12"/>
    </row>
    <row r="847">
      <c r="B847" s="12"/>
      <c r="C847" s="12"/>
      <c r="D847" s="12"/>
      <c r="E847" s="12"/>
    </row>
    <row r="848">
      <c r="B848" s="12"/>
      <c r="C848" s="12"/>
      <c r="D848" s="12"/>
      <c r="E848" s="12"/>
    </row>
    <row r="849">
      <c r="B849" s="12"/>
      <c r="C849" s="12"/>
      <c r="D849" s="12"/>
      <c r="E849" s="12"/>
    </row>
    <row r="850">
      <c r="B850" s="12"/>
      <c r="C850" s="12"/>
      <c r="D850" s="12"/>
      <c r="E850" s="12"/>
    </row>
    <row r="851">
      <c r="B851" s="12"/>
      <c r="C851" s="12"/>
      <c r="D851" s="12"/>
      <c r="E851" s="12"/>
    </row>
    <row r="852">
      <c r="B852" s="12"/>
      <c r="C852" s="12"/>
      <c r="D852" s="12"/>
      <c r="E852" s="12"/>
    </row>
    <row r="853">
      <c r="B853" s="12"/>
      <c r="C853" s="12"/>
      <c r="D853" s="12"/>
      <c r="E853" s="12"/>
    </row>
    <row r="854">
      <c r="B854" s="12"/>
      <c r="C854" s="12"/>
      <c r="D854" s="12"/>
      <c r="E854" s="12"/>
    </row>
    <row r="855">
      <c r="B855" s="12"/>
      <c r="C855" s="12"/>
      <c r="D855" s="12"/>
      <c r="E855" s="12"/>
    </row>
    <row r="856">
      <c r="B856" s="12"/>
      <c r="C856" s="12"/>
      <c r="D856" s="12"/>
      <c r="E856" s="12"/>
    </row>
    <row r="857">
      <c r="B857" s="12"/>
      <c r="C857" s="12"/>
      <c r="D857" s="12"/>
      <c r="E857" s="12"/>
    </row>
    <row r="858">
      <c r="B858" s="12"/>
      <c r="C858" s="12"/>
      <c r="D858" s="12"/>
      <c r="E858" s="12"/>
    </row>
    <row r="859">
      <c r="B859" s="12"/>
      <c r="C859" s="12"/>
      <c r="D859" s="12"/>
      <c r="E859" s="12"/>
    </row>
    <row r="860">
      <c r="B860" s="12"/>
      <c r="C860" s="12"/>
      <c r="D860" s="12"/>
      <c r="E860" s="12"/>
    </row>
    <row r="861">
      <c r="B861" s="12"/>
      <c r="C861" s="12"/>
      <c r="D861" s="12"/>
      <c r="E861" s="12"/>
    </row>
    <row r="862">
      <c r="B862" s="12"/>
      <c r="C862" s="12"/>
      <c r="D862" s="12"/>
      <c r="E862" s="12"/>
    </row>
    <row r="863">
      <c r="B863" s="12"/>
      <c r="C863" s="12"/>
      <c r="D863" s="12"/>
      <c r="E863" s="12"/>
    </row>
    <row r="864">
      <c r="B864" s="12"/>
      <c r="C864" s="12"/>
      <c r="D864" s="12"/>
      <c r="E864" s="12"/>
    </row>
    <row r="865">
      <c r="B865" s="12"/>
      <c r="C865" s="12"/>
      <c r="D865" s="12"/>
      <c r="E865" s="12"/>
    </row>
    <row r="866">
      <c r="B866" s="12"/>
      <c r="C866" s="12"/>
      <c r="D866" s="12"/>
      <c r="E866" s="12"/>
    </row>
    <row r="867">
      <c r="B867" s="12"/>
      <c r="C867" s="12"/>
      <c r="D867" s="12"/>
      <c r="E867" s="12"/>
    </row>
    <row r="868">
      <c r="B868" s="12"/>
      <c r="C868" s="12"/>
      <c r="D868" s="12"/>
      <c r="E868" s="12"/>
    </row>
    <row r="869">
      <c r="B869" s="12"/>
      <c r="C869" s="12"/>
      <c r="D869" s="12"/>
      <c r="E869" s="12"/>
    </row>
    <row r="870">
      <c r="B870" s="12"/>
      <c r="C870" s="12"/>
      <c r="D870" s="12"/>
      <c r="E870" s="12"/>
    </row>
    <row r="871">
      <c r="B871" s="12"/>
      <c r="C871" s="12"/>
      <c r="D871" s="12"/>
      <c r="E871" s="12"/>
    </row>
    <row r="872">
      <c r="B872" s="12"/>
      <c r="C872" s="12"/>
      <c r="D872" s="12"/>
      <c r="E872" s="12"/>
    </row>
    <row r="873">
      <c r="B873" s="12"/>
      <c r="C873" s="12"/>
      <c r="D873" s="12"/>
      <c r="E873" s="12"/>
    </row>
    <row r="874">
      <c r="B874" s="12"/>
      <c r="C874" s="12"/>
      <c r="D874" s="12"/>
      <c r="E874" s="12"/>
    </row>
    <row r="875">
      <c r="B875" s="12"/>
      <c r="C875" s="12"/>
      <c r="D875" s="12"/>
      <c r="E875" s="12"/>
    </row>
    <row r="876">
      <c r="B876" s="12"/>
      <c r="C876" s="12"/>
      <c r="D876" s="12"/>
      <c r="E876" s="12"/>
    </row>
    <row r="877">
      <c r="B877" s="12"/>
      <c r="C877" s="12"/>
      <c r="D877" s="12"/>
      <c r="E877" s="12"/>
    </row>
    <row r="878">
      <c r="B878" s="12"/>
      <c r="C878" s="12"/>
      <c r="D878" s="12"/>
      <c r="E878" s="12"/>
    </row>
    <row r="879">
      <c r="B879" s="12"/>
      <c r="C879" s="12"/>
      <c r="D879" s="12"/>
      <c r="E879" s="12"/>
    </row>
    <row r="880">
      <c r="B880" s="12"/>
      <c r="C880" s="12"/>
      <c r="D880" s="12"/>
      <c r="E880" s="12"/>
    </row>
    <row r="881">
      <c r="B881" s="12"/>
      <c r="C881" s="12"/>
      <c r="D881" s="12"/>
      <c r="E881" s="12"/>
    </row>
    <row r="882">
      <c r="B882" s="12"/>
      <c r="C882" s="12"/>
      <c r="D882" s="12"/>
      <c r="E882" s="12"/>
    </row>
    <row r="883">
      <c r="B883" s="12"/>
      <c r="C883" s="12"/>
      <c r="D883" s="12"/>
      <c r="E883" s="12"/>
    </row>
    <row r="884">
      <c r="B884" s="12"/>
      <c r="C884" s="12"/>
      <c r="D884" s="12"/>
      <c r="E884" s="12"/>
    </row>
    <row r="885">
      <c r="B885" s="12"/>
      <c r="C885" s="12"/>
      <c r="D885" s="12"/>
      <c r="E885" s="12"/>
    </row>
    <row r="886">
      <c r="B886" s="12"/>
      <c r="C886" s="12"/>
      <c r="D886" s="12"/>
      <c r="E886" s="12"/>
    </row>
    <row r="887">
      <c r="B887" s="12"/>
      <c r="C887" s="12"/>
      <c r="D887" s="12"/>
      <c r="E887" s="12"/>
    </row>
    <row r="888">
      <c r="B888" s="12"/>
      <c r="C888" s="12"/>
      <c r="D888" s="12"/>
      <c r="E888" s="12"/>
    </row>
    <row r="889">
      <c r="B889" s="12"/>
      <c r="C889" s="12"/>
      <c r="D889" s="12"/>
      <c r="E889" s="12"/>
    </row>
    <row r="890">
      <c r="B890" s="12"/>
      <c r="C890" s="12"/>
      <c r="D890" s="12"/>
      <c r="E890" s="12"/>
    </row>
    <row r="891">
      <c r="B891" s="12"/>
      <c r="C891" s="12"/>
      <c r="D891" s="12"/>
      <c r="E891" s="12"/>
    </row>
    <row r="892">
      <c r="B892" s="12"/>
      <c r="C892" s="12"/>
      <c r="D892" s="12"/>
      <c r="E892" s="12"/>
    </row>
    <row r="893">
      <c r="B893" s="12"/>
      <c r="C893" s="12"/>
      <c r="D893" s="12"/>
      <c r="E893" s="12"/>
    </row>
    <row r="894">
      <c r="B894" s="12"/>
      <c r="C894" s="12"/>
      <c r="D894" s="12"/>
      <c r="E894" s="12"/>
    </row>
    <row r="895">
      <c r="B895" s="12"/>
      <c r="C895" s="12"/>
      <c r="D895" s="12"/>
      <c r="E895" s="12"/>
    </row>
    <row r="896">
      <c r="B896" s="12"/>
      <c r="C896" s="12"/>
      <c r="D896" s="12"/>
      <c r="E896" s="12"/>
    </row>
    <row r="897">
      <c r="B897" s="12"/>
      <c r="C897" s="12"/>
      <c r="D897" s="12"/>
      <c r="E897" s="12"/>
    </row>
    <row r="898">
      <c r="B898" s="12"/>
      <c r="C898" s="12"/>
      <c r="D898" s="12"/>
      <c r="E898" s="12"/>
    </row>
    <row r="899">
      <c r="B899" s="12"/>
      <c r="C899" s="12"/>
      <c r="D899" s="12"/>
      <c r="E899" s="12"/>
    </row>
    <row r="900">
      <c r="B900" s="12"/>
      <c r="C900" s="12"/>
      <c r="D900" s="12"/>
      <c r="E900" s="12"/>
    </row>
    <row r="901">
      <c r="B901" s="12"/>
      <c r="C901" s="12"/>
      <c r="D901" s="12"/>
      <c r="E901" s="12"/>
    </row>
    <row r="902">
      <c r="B902" s="12"/>
      <c r="C902" s="12"/>
      <c r="D902" s="12"/>
      <c r="E902" s="12"/>
    </row>
    <row r="903">
      <c r="B903" s="12"/>
      <c r="C903" s="12"/>
      <c r="D903" s="12"/>
      <c r="E903" s="12"/>
    </row>
    <row r="904">
      <c r="B904" s="12"/>
      <c r="C904" s="12"/>
      <c r="D904" s="12"/>
      <c r="E904" s="12"/>
    </row>
    <row r="905">
      <c r="B905" s="12"/>
      <c r="C905" s="12"/>
      <c r="D905" s="12"/>
      <c r="E905" s="12"/>
    </row>
    <row r="906">
      <c r="B906" s="12"/>
      <c r="C906" s="12"/>
      <c r="D906" s="12"/>
      <c r="E906" s="12"/>
    </row>
    <row r="907">
      <c r="B907" s="12"/>
      <c r="C907" s="12"/>
      <c r="D907" s="12"/>
      <c r="E907" s="12"/>
    </row>
    <row r="908">
      <c r="B908" s="12"/>
      <c r="C908" s="12"/>
      <c r="D908" s="12"/>
      <c r="E908" s="12"/>
    </row>
    <row r="909">
      <c r="B909" s="12"/>
      <c r="C909" s="12"/>
      <c r="D909" s="12"/>
      <c r="E909" s="12"/>
    </row>
    <row r="910">
      <c r="B910" s="12"/>
      <c r="C910" s="12"/>
      <c r="D910" s="12"/>
      <c r="E910" s="12"/>
    </row>
    <row r="911">
      <c r="B911" s="12"/>
      <c r="C911" s="12"/>
      <c r="D911" s="12"/>
      <c r="E911" s="12"/>
    </row>
    <row r="912">
      <c r="B912" s="12"/>
      <c r="C912" s="12"/>
      <c r="D912" s="12"/>
      <c r="E912" s="12"/>
    </row>
    <row r="913">
      <c r="B913" s="12"/>
      <c r="C913" s="12"/>
      <c r="D913" s="12"/>
      <c r="E913" s="12"/>
    </row>
    <row r="914">
      <c r="B914" s="12"/>
      <c r="C914" s="12"/>
      <c r="D914" s="12"/>
      <c r="E914" s="12"/>
    </row>
    <row r="915">
      <c r="B915" s="12"/>
      <c r="C915" s="12"/>
      <c r="D915" s="12"/>
      <c r="E915" s="12"/>
    </row>
    <row r="916">
      <c r="B916" s="12"/>
      <c r="C916" s="12"/>
      <c r="D916" s="12"/>
      <c r="E916" s="12"/>
    </row>
    <row r="917">
      <c r="B917" s="12"/>
      <c r="C917" s="12"/>
      <c r="D917" s="12"/>
      <c r="E917" s="12"/>
    </row>
    <row r="918">
      <c r="B918" s="12"/>
      <c r="C918" s="12"/>
      <c r="D918" s="12"/>
      <c r="E918" s="12"/>
    </row>
    <row r="919">
      <c r="B919" s="12"/>
      <c r="C919" s="12"/>
      <c r="D919" s="12"/>
      <c r="E919" s="12"/>
    </row>
    <row r="920">
      <c r="B920" s="12"/>
      <c r="C920" s="12"/>
      <c r="D920" s="12"/>
      <c r="E920" s="12"/>
    </row>
    <row r="921">
      <c r="B921" s="12"/>
      <c r="C921" s="12"/>
      <c r="D921" s="12"/>
      <c r="E921" s="12"/>
    </row>
    <row r="922">
      <c r="B922" s="12"/>
      <c r="C922" s="12"/>
      <c r="D922" s="12"/>
      <c r="E922" s="12"/>
    </row>
    <row r="923">
      <c r="B923" s="12"/>
      <c r="C923" s="12"/>
      <c r="D923" s="12"/>
      <c r="E923" s="12"/>
    </row>
    <row r="924">
      <c r="B924" s="12"/>
      <c r="C924" s="12"/>
      <c r="D924" s="12"/>
      <c r="E924" s="12"/>
    </row>
    <row r="925">
      <c r="B925" s="12"/>
      <c r="C925" s="12"/>
      <c r="D925" s="12"/>
      <c r="E925" s="12"/>
    </row>
    <row r="926">
      <c r="B926" s="12"/>
      <c r="C926" s="12"/>
      <c r="D926" s="12"/>
      <c r="E926" s="12"/>
    </row>
    <row r="927">
      <c r="B927" s="12"/>
      <c r="C927" s="12"/>
      <c r="D927" s="12"/>
      <c r="E927" s="12"/>
    </row>
    <row r="928">
      <c r="B928" s="12"/>
      <c r="C928" s="12"/>
      <c r="D928" s="12"/>
      <c r="E928" s="12"/>
    </row>
    <row r="929">
      <c r="B929" s="12"/>
      <c r="C929" s="12"/>
      <c r="D929" s="12"/>
      <c r="E929" s="12"/>
    </row>
    <row r="930">
      <c r="B930" s="12"/>
      <c r="C930" s="12"/>
      <c r="D930" s="12"/>
      <c r="E930" s="12"/>
    </row>
    <row r="931">
      <c r="B931" s="12"/>
      <c r="C931" s="12"/>
      <c r="D931" s="12"/>
      <c r="E931" s="12"/>
    </row>
    <row r="932">
      <c r="B932" s="12"/>
      <c r="C932" s="12"/>
      <c r="D932" s="12"/>
      <c r="E932" s="12"/>
    </row>
    <row r="933">
      <c r="B933" s="12"/>
      <c r="C933" s="12"/>
      <c r="D933" s="12"/>
      <c r="E933" s="12"/>
    </row>
    <row r="934">
      <c r="B934" s="12"/>
      <c r="C934" s="12"/>
      <c r="D934" s="12"/>
      <c r="E934" s="12"/>
    </row>
    <row r="935">
      <c r="B935" s="12"/>
      <c r="C935" s="12"/>
      <c r="D935" s="12"/>
      <c r="E935" s="12"/>
    </row>
    <row r="936">
      <c r="B936" s="12"/>
      <c r="C936" s="12"/>
      <c r="D936" s="12"/>
      <c r="E936" s="12"/>
    </row>
    <row r="937">
      <c r="B937" s="12"/>
      <c r="C937" s="12"/>
      <c r="D937" s="12"/>
      <c r="E937" s="12"/>
    </row>
    <row r="938">
      <c r="B938" s="12"/>
      <c r="C938" s="12"/>
      <c r="D938" s="12"/>
      <c r="E938" s="12"/>
    </row>
    <row r="939">
      <c r="B939" s="12"/>
      <c r="C939" s="12"/>
      <c r="D939" s="12"/>
      <c r="E939" s="12"/>
    </row>
    <row r="940">
      <c r="B940" s="12"/>
      <c r="C940" s="12"/>
      <c r="D940" s="12"/>
      <c r="E940" s="12"/>
    </row>
    <row r="941">
      <c r="B941" s="12"/>
      <c r="C941" s="12"/>
      <c r="D941" s="12"/>
      <c r="E941" s="12"/>
    </row>
    <row r="942">
      <c r="B942" s="12"/>
      <c r="C942" s="12"/>
      <c r="D942" s="12"/>
      <c r="E942" s="12"/>
    </row>
    <row r="943">
      <c r="B943" s="12"/>
      <c r="C943" s="12"/>
      <c r="D943" s="12"/>
      <c r="E943" s="12"/>
    </row>
    <row r="944">
      <c r="B944" s="12"/>
      <c r="C944" s="12"/>
      <c r="D944" s="12"/>
      <c r="E944" s="12"/>
    </row>
    <row r="945">
      <c r="B945" s="12"/>
      <c r="C945" s="12"/>
      <c r="D945" s="12"/>
      <c r="E945" s="12"/>
    </row>
    <row r="946">
      <c r="B946" s="12"/>
      <c r="C946" s="12"/>
      <c r="D946" s="12"/>
      <c r="E946" s="12"/>
    </row>
    <row r="947">
      <c r="B947" s="12"/>
      <c r="C947" s="12"/>
      <c r="D947" s="12"/>
      <c r="E947" s="12"/>
    </row>
    <row r="948">
      <c r="B948" s="12"/>
      <c r="C948" s="12"/>
      <c r="D948" s="12"/>
      <c r="E948" s="12"/>
    </row>
    <row r="949">
      <c r="B949" s="12"/>
      <c r="C949" s="12"/>
      <c r="D949" s="12"/>
      <c r="E949" s="12"/>
    </row>
    <row r="950">
      <c r="B950" s="12"/>
      <c r="C950" s="12"/>
      <c r="D950" s="12"/>
      <c r="E950" s="12"/>
    </row>
    <row r="951">
      <c r="B951" s="12"/>
      <c r="C951" s="12"/>
      <c r="D951" s="12"/>
      <c r="E951" s="12"/>
    </row>
    <row r="952">
      <c r="B952" s="12"/>
      <c r="C952" s="12"/>
      <c r="D952" s="12"/>
      <c r="E952" s="12"/>
    </row>
    <row r="953">
      <c r="B953" s="12"/>
      <c r="C953" s="12"/>
      <c r="D953" s="12"/>
      <c r="E953" s="12"/>
    </row>
    <row r="954">
      <c r="B954" s="12"/>
      <c r="C954" s="12"/>
      <c r="D954" s="12"/>
      <c r="E954" s="12"/>
    </row>
    <row r="955">
      <c r="B955" s="12"/>
      <c r="C955" s="12"/>
      <c r="D955" s="12"/>
      <c r="E955" s="12"/>
    </row>
    <row r="956">
      <c r="B956" s="12"/>
      <c r="C956" s="12"/>
      <c r="D956" s="12"/>
      <c r="E956" s="12"/>
    </row>
    <row r="957">
      <c r="B957" s="12"/>
      <c r="C957" s="12"/>
      <c r="D957" s="12"/>
      <c r="E957" s="12"/>
    </row>
    <row r="958">
      <c r="B958" s="12"/>
      <c r="C958" s="12"/>
      <c r="D958" s="12"/>
      <c r="E958" s="12"/>
    </row>
    <row r="959">
      <c r="B959" s="12"/>
      <c r="C959" s="12"/>
      <c r="D959" s="12"/>
      <c r="E959" s="12"/>
    </row>
    <row r="960">
      <c r="B960" s="12"/>
      <c r="C960" s="12"/>
      <c r="D960" s="12"/>
      <c r="E960" s="12"/>
    </row>
    <row r="961">
      <c r="B961" s="12"/>
      <c r="C961" s="12"/>
      <c r="D961" s="12"/>
      <c r="E961" s="12"/>
    </row>
    <row r="962">
      <c r="B962" s="12"/>
      <c r="C962" s="12"/>
      <c r="D962" s="12"/>
      <c r="E962" s="12"/>
    </row>
    <row r="963">
      <c r="B963" s="12"/>
      <c r="C963" s="12"/>
      <c r="D963" s="12"/>
      <c r="E963" s="12"/>
    </row>
    <row r="964">
      <c r="B964" s="12"/>
      <c r="C964" s="12"/>
      <c r="D964" s="12"/>
      <c r="E964" s="12"/>
    </row>
    <row r="965">
      <c r="B965" s="12"/>
      <c r="C965" s="12"/>
      <c r="D965" s="12"/>
      <c r="E965" s="12"/>
    </row>
    <row r="966">
      <c r="B966" s="12"/>
      <c r="C966" s="12"/>
      <c r="D966" s="12"/>
      <c r="E966" s="12"/>
    </row>
    <row r="967">
      <c r="B967" s="12"/>
      <c r="C967" s="12"/>
      <c r="D967" s="12"/>
      <c r="E967" s="12"/>
    </row>
    <row r="968">
      <c r="B968" s="12"/>
      <c r="C968" s="12"/>
      <c r="D968" s="12"/>
      <c r="E968" s="12"/>
    </row>
    <row r="969">
      <c r="B969" s="12"/>
      <c r="C969" s="12"/>
      <c r="D969" s="12"/>
      <c r="E969" s="12"/>
    </row>
    <row r="970">
      <c r="B970" s="12"/>
      <c r="C970" s="12"/>
      <c r="D970" s="12"/>
      <c r="E970" s="12"/>
    </row>
    <row r="971">
      <c r="B971" s="12"/>
      <c r="C971" s="12"/>
      <c r="D971" s="12"/>
      <c r="E971" s="12"/>
    </row>
    <row r="972">
      <c r="B972" s="12"/>
      <c r="C972" s="12"/>
      <c r="D972" s="12"/>
      <c r="E972" s="12"/>
    </row>
    <row r="973">
      <c r="B973" s="12"/>
      <c r="C973" s="12"/>
      <c r="D973" s="12"/>
      <c r="E973" s="12"/>
    </row>
    <row r="974">
      <c r="B974" s="12"/>
      <c r="C974" s="12"/>
      <c r="D974" s="12"/>
      <c r="E974" s="12"/>
    </row>
    <row r="975">
      <c r="B975" s="12"/>
      <c r="C975" s="12"/>
      <c r="D975" s="12"/>
      <c r="E975" s="12"/>
    </row>
    <row r="976">
      <c r="B976" s="12"/>
      <c r="C976" s="12"/>
      <c r="D976" s="12"/>
      <c r="E976" s="12"/>
    </row>
    <row r="977">
      <c r="B977" s="12"/>
      <c r="C977" s="12"/>
      <c r="D977" s="12"/>
      <c r="E977" s="12"/>
    </row>
    <row r="978">
      <c r="B978" s="12"/>
      <c r="C978" s="12"/>
      <c r="D978" s="12"/>
      <c r="E978" s="12"/>
    </row>
    <row r="979">
      <c r="B979" s="12"/>
      <c r="C979" s="12"/>
      <c r="D979" s="12"/>
      <c r="E979" s="12"/>
    </row>
    <row r="980">
      <c r="B980" s="12"/>
      <c r="C980" s="12"/>
      <c r="D980" s="12"/>
      <c r="E980" s="12"/>
    </row>
    <row r="981">
      <c r="B981" s="12"/>
      <c r="C981" s="12"/>
      <c r="D981" s="12"/>
      <c r="E981" s="12"/>
    </row>
    <row r="982">
      <c r="B982" s="12"/>
      <c r="C982" s="12"/>
      <c r="D982" s="12"/>
      <c r="E982" s="12"/>
    </row>
    <row r="983">
      <c r="B983" s="12"/>
      <c r="C983" s="12"/>
      <c r="D983" s="12"/>
      <c r="E983" s="12"/>
    </row>
    <row r="984">
      <c r="B984" s="12"/>
      <c r="C984" s="12"/>
      <c r="D984" s="12"/>
      <c r="E984" s="12"/>
    </row>
    <row r="985">
      <c r="B985" s="12"/>
      <c r="C985" s="12"/>
      <c r="D985" s="12"/>
      <c r="E985" s="12"/>
    </row>
    <row r="986">
      <c r="B986" s="12"/>
      <c r="C986" s="12"/>
      <c r="D986" s="12"/>
      <c r="E986" s="12"/>
    </row>
    <row r="987">
      <c r="B987" s="12"/>
      <c r="C987" s="12"/>
      <c r="D987" s="12"/>
      <c r="E987" s="12"/>
    </row>
    <row r="988">
      <c r="B988" s="12"/>
      <c r="C988" s="12"/>
      <c r="D988" s="12"/>
      <c r="E988" s="12"/>
    </row>
    <row r="989">
      <c r="B989" s="12"/>
      <c r="C989" s="12"/>
      <c r="D989" s="12"/>
      <c r="E989" s="12"/>
    </row>
    <row r="990">
      <c r="B990" s="12"/>
      <c r="C990" s="12"/>
      <c r="D990" s="12"/>
      <c r="E990" s="12"/>
    </row>
    <row r="991">
      <c r="B991" s="12"/>
      <c r="C991" s="12"/>
      <c r="D991" s="12"/>
      <c r="E991" s="12"/>
    </row>
    <row r="992">
      <c r="B992" s="12"/>
      <c r="C992" s="12"/>
      <c r="D992" s="12"/>
      <c r="E992" s="12"/>
    </row>
    <row r="993">
      <c r="B993" s="12"/>
      <c r="C993" s="12"/>
      <c r="D993" s="12"/>
      <c r="E993" s="12"/>
    </row>
    <row r="994">
      <c r="B994" s="12"/>
      <c r="C994" s="12"/>
      <c r="D994" s="12"/>
      <c r="E994" s="12"/>
    </row>
    <row r="995">
      <c r="B995" s="12"/>
      <c r="C995" s="12"/>
      <c r="D995" s="12"/>
      <c r="E995" s="12"/>
    </row>
    <row r="996">
      <c r="B996" s="12"/>
      <c r="C996" s="12"/>
      <c r="D996" s="12"/>
      <c r="E996" s="12"/>
    </row>
    <row r="997">
      <c r="B997" s="12"/>
      <c r="C997" s="12"/>
      <c r="D997" s="12"/>
      <c r="E997" s="12"/>
    </row>
    <row r="998">
      <c r="B998" s="12"/>
      <c r="C998" s="12"/>
      <c r="D998" s="12"/>
      <c r="E998" s="12"/>
    </row>
    <row r="999">
      <c r="B999" s="12"/>
      <c r="C999" s="12"/>
      <c r="D999" s="12"/>
      <c r="E999" s="12"/>
    </row>
    <row r="1000">
      <c r="B1000" s="12"/>
      <c r="C1000" s="12"/>
      <c r="D1000" s="12"/>
      <c r="E1000" s="12"/>
    </row>
  </sheetData>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4" max="4" width="13.38"/>
  </cols>
  <sheetData>
    <row r="1">
      <c r="A1" s="18" t="s">
        <v>74</v>
      </c>
      <c r="B1" s="18" t="s">
        <v>598</v>
      </c>
      <c r="C1" s="18" t="s">
        <v>87</v>
      </c>
      <c r="D1" s="191" t="s">
        <v>599</v>
      </c>
      <c r="E1" s="18" t="s">
        <v>569</v>
      </c>
      <c r="F1" s="18" t="s">
        <v>31</v>
      </c>
      <c r="G1" s="18" t="s">
        <v>570</v>
      </c>
      <c r="H1" s="18" t="s">
        <v>571</v>
      </c>
      <c r="I1" s="18" t="s">
        <v>600</v>
      </c>
      <c r="J1" s="18" t="s">
        <v>573</v>
      </c>
      <c r="K1" s="18" t="s">
        <v>574</v>
      </c>
      <c r="L1" s="18" t="s">
        <v>575</v>
      </c>
      <c r="M1" s="18" t="s">
        <v>576</v>
      </c>
      <c r="N1" s="18" t="s">
        <v>577</v>
      </c>
      <c r="O1" s="18" t="s">
        <v>578</v>
      </c>
    </row>
    <row r="2">
      <c r="A2" s="18">
        <v>1.0</v>
      </c>
      <c r="B2" s="12"/>
      <c r="C2" s="12"/>
      <c r="D2" s="189">
        <f t="shared" ref="D2:D30" si="1">D3-0.005</f>
        <v>0.005</v>
      </c>
      <c r="E2" s="12"/>
      <c r="F2" s="12"/>
      <c r="G2" s="12"/>
      <c r="H2" s="12"/>
      <c r="I2" s="12"/>
      <c r="J2" s="12">
        <f t="shared" ref="J2:J30" si="2">sum(B2:B$31)</f>
        <v>3409000000</v>
      </c>
      <c r="K2" s="12">
        <f t="shared" ref="K2:K31" si="3">sum($C2:$C$31)</f>
        <v>1113506500</v>
      </c>
      <c r="L2" s="12">
        <f t="shared" ref="L2:L28" si="4">sum($B2:$B$28)</f>
        <v>889000000</v>
      </c>
      <c r="M2" s="12">
        <f t="shared" ref="M2:M28" si="5">sum($C2:$C$28)</f>
        <v>284506500</v>
      </c>
      <c r="N2" s="12">
        <f t="shared" ref="N2:N25" si="6">sum($B2:$B$25)</f>
        <v>139800000</v>
      </c>
      <c r="O2" s="12">
        <f t="shared" ref="O2:O25" si="7">sum($C2:$C$25)</f>
        <v>44106500</v>
      </c>
    </row>
    <row r="3">
      <c r="A3" s="12">
        <f t="shared" ref="A3:A31" si="8">A2+1</f>
        <v>2</v>
      </c>
      <c r="B3" s="12"/>
      <c r="C3" s="12"/>
      <c r="D3" s="189">
        <f t="shared" si="1"/>
        <v>0.01</v>
      </c>
      <c r="E3" s="12"/>
      <c r="F3" s="12"/>
      <c r="G3" s="12"/>
      <c r="H3" s="12"/>
      <c r="I3" s="12"/>
      <c r="J3" s="12">
        <f t="shared" si="2"/>
        <v>3409000000</v>
      </c>
      <c r="K3" s="12">
        <f t="shared" si="3"/>
        <v>1113506500</v>
      </c>
      <c r="L3" s="12">
        <f t="shared" si="4"/>
        <v>889000000</v>
      </c>
      <c r="M3" s="12">
        <f t="shared" si="5"/>
        <v>284506500</v>
      </c>
      <c r="N3" s="12">
        <f t="shared" si="6"/>
        <v>139800000</v>
      </c>
      <c r="O3" s="12">
        <f t="shared" si="7"/>
        <v>44106500</v>
      </c>
    </row>
    <row r="4">
      <c r="A4" s="12">
        <f t="shared" si="8"/>
        <v>3</v>
      </c>
      <c r="B4" s="12"/>
      <c r="C4" s="12"/>
      <c r="D4" s="189">
        <f t="shared" si="1"/>
        <v>0.015</v>
      </c>
      <c r="E4" s="12"/>
      <c r="F4" s="12"/>
      <c r="G4" s="12"/>
      <c r="H4" s="12"/>
      <c r="I4" s="12"/>
      <c r="J4" s="12">
        <f t="shared" si="2"/>
        <v>3409000000</v>
      </c>
      <c r="K4" s="12">
        <f t="shared" si="3"/>
        <v>1113506500</v>
      </c>
      <c r="L4" s="12">
        <f t="shared" si="4"/>
        <v>889000000</v>
      </c>
      <c r="M4" s="12">
        <f t="shared" si="5"/>
        <v>284506500</v>
      </c>
      <c r="N4" s="12">
        <f t="shared" si="6"/>
        <v>139800000</v>
      </c>
      <c r="O4" s="12">
        <f t="shared" si="7"/>
        <v>44106500</v>
      </c>
    </row>
    <row r="5">
      <c r="A5" s="12">
        <f t="shared" si="8"/>
        <v>4</v>
      </c>
      <c r="B5" s="12"/>
      <c r="C5" s="12"/>
      <c r="D5" s="189">
        <f t="shared" si="1"/>
        <v>0.02</v>
      </c>
      <c r="E5" s="12"/>
      <c r="F5" s="12"/>
      <c r="G5" s="12"/>
      <c r="H5" s="12"/>
      <c r="I5" s="12"/>
      <c r="J5" s="12">
        <f t="shared" si="2"/>
        <v>3409000000</v>
      </c>
      <c r="K5" s="12">
        <f t="shared" si="3"/>
        <v>1113506500</v>
      </c>
      <c r="L5" s="12">
        <f t="shared" si="4"/>
        <v>889000000</v>
      </c>
      <c r="M5" s="12">
        <f t="shared" si="5"/>
        <v>284506500</v>
      </c>
      <c r="N5" s="12">
        <f t="shared" si="6"/>
        <v>139800000</v>
      </c>
      <c r="O5" s="12">
        <f t="shared" si="7"/>
        <v>44106500</v>
      </c>
    </row>
    <row r="6">
      <c r="A6" s="12">
        <f t="shared" si="8"/>
        <v>5</v>
      </c>
      <c r="B6" s="12"/>
      <c r="C6" s="12"/>
      <c r="D6" s="189">
        <f t="shared" si="1"/>
        <v>0.025</v>
      </c>
      <c r="E6" s="12"/>
      <c r="F6" s="12"/>
      <c r="G6" s="12"/>
      <c r="H6" s="12"/>
      <c r="I6" s="12"/>
      <c r="J6" s="12">
        <f t="shared" si="2"/>
        <v>3409000000</v>
      </c>
      <c r="K6" s="12">
        <f t="shared" si="3"/>
        <v>1113506500</v>
      </c>
      <c r="L6" s="12">
        <f t="shared" si="4"/>
        <v>889000000</v>
      </c>
      <c r="M6" s="12">
        <f t="shared" si="5"/>
        <v>284506500</v>
      </c>
      <c r="N6" s="12">
        <f t="shared" si="6"/>
        <v>139800000</v>
      </c>
      <c r="O6" s="12">
        <f t="shared" si="7"/>
        <v>44106500</v>
      </c>
    </row>
    <row r="7">
      <c r="A7" s="12">
        <f t="shared" si="8"/>
        <v>6</v>
      </c>
      <c r="B7" s="12"/>
      <c r="C7" s="12"/>
      <c r="D7" s="189">
        <f t="shared" si="1"/>
        <v>0.03</v>
      </c>
      <c r="E7" s="12"/>
      <c r="F7" s="12"/>
      <c r="G7" s="12"/>
      <c r="H7" s="12"/>
      <c r="I7" s="12"/>
      <c r="J7" s="12">
        <f t="shared" si="2"/>
        <v>3409000000</v>
      </c>
      <c r="K7" s="12">
        <f t="shared" si="3"/>
        <v>1113506500</v>
      </c>
      <c r="L7" s="12">
        <f t="shared" si="4"/>
        <v>889000000</v>
      </c>
      <c r="M7" s="12">
        <f t="shared" si="5"/>
        <v>284506500</v>
      </c>
      <c r="N7" s="12">
        <f t="shared" si="6"/>
        <v>139800000</v>
      </c>
      <c r="O7" s="12">
        <f t="shared" si="7"/>
        <v>44106500</v>
      </c>
    </row>
    <row r="8">
      <c r="A8" s="12">
        <f t="shared" si="8"/>
        <v>7</v>
      </c>
      <c r="B8" s="12"/>
      <c r="C8" s="12"/>
      <c r="D8" s="189">
        <f t="shared" si="1"/>
        <v>0.035</v>
      </c>
      <c r="E8" s="12"/>
      <c r="F8" s="12"/>
      <c r="G8" s="12"/>
      <c r="H8" s="12"/>
      <c r="I8" s="12"/>
      <c r="J8" s="12">
        <f t="shared" si="2"/>
        <v>3409000000</v>
      </c>
      <c r="K8" s="12">
        <f t="shared" si="3"/>
        <v>1113506500</v>
      </c>
      <c r="L8" s="12">
        <f t="shared" si="4"/>
        <v>889000000</v>
      </c>
      <c r="M8" s="12">
        <f t="shared" si="5"/>
        <v>284506500</v>
      </c>
      <c r="N8" s="12">
        <f t="shared" si="6"/>
        <v>139800000</v>
      </c>
      <c r="O8" s="12">
        <f t="shared" si="7"/>
        <v>44106500</v>
      </c>
    </row>
    <row r="9">
      <c r="A9" s="12">
        <f t="shared" si="8"/>
        <v>8</v>
      </c>
      <c r="B9" s="12"/>
      <c r="C9" s="12"/>
      <c r="D9" s="189">
        <f t="shared" si="1"/>
        <v>0.04</v>
      </c>
      <c r="E9" s="12"/>
      <c r="F9" s="12"/>
      <c r="G9" s="12"/>
      <c r="H9" s="12"/>
      <c r="I9" s="12"/>
      <c r="J9" s="12">
        <f t="shared" si="2"/>
        <v>3409000000</v>
      </c>
      <c r="K9" s="12">
        <f t="shared" si="3"/>
        <v>1113506500</v>
      </c>
      <c r="L9" s="12">
        <f t="shared" si="4"/>
        <v>889000000</v>
      </c>
      <c r="M9" s="12">
        <f t="shared" si="5"/>
        <v>284506500</v>
      </c>
      <c r="N9" s="12">
        <f t="shared" si="6"/>
        <v>139800000</v>
      </c>
      <c r="O9" s="12">
        <f t="shared" si="7"/>
        <v>44106500</v>
      </c>
    </row>
    <row r="10">
      <c r="A10" s="12">
        <f t="shared" si="8"/>
        <v>9</v>
      </c>
      <c r="B10" s="12"/>
      <c r="C10" s="12"/>
      <c r="D10" s="189">
        <f t="shared" si="1"/>
        <v>0.045</v>
      </c>
      <c r="E10" s="12"/>
      <c r="F10" s="12"/>
      <c r="G10" s="12"/>
      <c r="H10" s="12"/>
      <c r="I10" s="12"/>
      <c r="J10" s="12">
        <f t="shared" si="2"/>
        <v>3409000000</v>
      </c>
      <c r="K10" s="12">
        <f t="shared" si="3"/>
        <v>1113506500</v>
      </c>
      <c r="L10" s="12">
        <f t="shared" si="4"/>
        <v>889000000</v>
      </c>
      <c r="M10" s="12">
        <f t="shared" si="5"/>
        <v>284506500</v>
      </c>
      <c r="N10" s="12">
        <f t="shared" si="6"/>
        <v>139800000</v>
      </c>
      <c r="O10" s="12">
        <f t="shared" si="7"/>
        <v>44106500</v>
      </c>
    </row>
    <row r="11">
      <c r="A11" s="12">
        <f t="shared" si="8"/>
        <v>10</v>
      </c>
      <c r="B11" s="12"/>
      <c r="C11" s="12"/>
      <c r="D11" s="189">
        <f t="shared" si="1"/>
        <v>0.05</v>
      </c>
      <c r="E11" s="12"/>
      <c r="F11" s="12"/>
      <c r="G11" s="12"/>
      <c r="H11" s="12"/>
      <c r="I11" s="12"/>
      <c r="J11" s="12">
        <f t="shared" si="2"/>
        <v>3409000000</v>
      </c>
      <c r="K11" s="12">
        <f t="shared" si="3"/>
        <v>1113506500</v>
      </c>
      <c r="L11" s="12">
        <f t="shared" si="4"/>
        <v>889000000</v>
      </c>
      <c r="M11" s="12">
        <f t="shared" si="5"/>
        <v>284506500</v>
      </c>
      <c r="N11" s="12">
        <f t="shared" si="6"/>
        <v>139800000</v>
      </c>
      <c r="O11" s="12">
        <f t="shared" si="7"/>
        <v>44106500</v>
      </c>
    </row>
    <row r="12">
      <c r="A12" s="12">
        <f t="shared" si="8"/>
        <v>11</v>
      </c>
      <c r="B12" s="12"/>
      <c r="C12" s="12"/>
      <c r="D12" s="189">
        <f t="shared" si="1"/>
        <v>0.055</v>
      </c>
      <c r="E12" s="12"/>
      <c r="F12" s="12"/>
      <c r="G12" s="12"/>
      <c r="H12" s="12"/>
      <c r="I12" s="12"/>
      <c r="J12" s="12">
        <f t="shared" si="2"/>
        <v>3409000000</v>
      </c>
      <c r="K12" s="12">
        <f t="shared" si="3"/>
        <v>1113506500</v>
      </c>
      <c r="L12" s="12">
        <f t="shared" si="4"/>
        <v>889000000</v>
      </c>
      <c r="M12" s="12">
        <f t="shared" si="5"/>
        <v>284506500</v>
      </c>
      <c r="N12" s="12">
        <f t="shared" si="6"/>
        <v>139800000</v>
      </c>
      <c r="O12" s="12">
        <f t="shared" si="7"/>
        <v>44106500</v>
      </c>
    </row>
    <row r="13">
      <c r="A13" s="12">
        <f t="shared" si="8"/>
        <v>12</v>
      </c>
      <c r="B13" s="12"/>
      <c r="C13" s="12"/>
      <c r="D13" s="189">
        <f t="shared" si="1"/>
        <v>0.06</v>
      </c>
      <c r="E13" s="12"/>
      <c r="F13" s="12"/>
      <c r="G13" s="12"/>
      <c r="H13" s="12"/>
      <c r="I13" s="12"/>
      <c r="J13" s="12">
        <f t="shared" si="2"/>
        <v>3409000000</v>
      </c>
      <c r="K13" s="12">
        <f t="shared" si="3"/>
        <v>1113506500</v>
      </c>
      <c r="L13" s="12">
        <f t="shared" si="4"/>
        <v>889000000</v>
      </c>
      <c r="M13" s="12">
        <f t="shared" si="5"/>
        <v>284506500</v>
      </c>
      <c r="N13" s="12">
        <f t="shared" si="6"/>
        <v>139800000</v>
      </c>
      <c r="O13" s="12">
        <f t="shared" si="7"/>
        <v>44106500</v>
      </c>
    </row>
    <row r="14">
      <c r="A14" s="12">
        <f t="shared" si="8"/>
        <v>13</v>
      </c>
      <c r="B14" s="18">
        <v>2800000.0</v>
      </c>
      <c r="C14" s="18">
        <v>906500.0</v>
      </c>
      <c r="D14" s="189">
        <f t="shared" si="1"/>
        <v>0.065</v>
      </c>
      <c r="E14" s="18">
        <v>0.0</v>
      </c>
      <c r="F14" s="18">
        <v>10.0</v>
      </c>
      <c r="G14" s="18">
        <v>54.0</v>
      </c>
      <c r="H14" s="18">
        <v>58.0</v>
      </c>
      <c r="I14" s="12"/>
      <c r="J14" s="12">
        <f t="shared" si="2"/>
        <v>3409000000</v>
      </c>
      <c r="K14" s="12">
        <f t="shared" si="3"/>
        <v>1113506500</v>
      </c>
      <c r="L14" s="12">
        <f t="shared" si="4"/>
        <v>889000000</v>
      </c>
      <c r="M14" s="12">
        <f t="shared" si="5"/>
        <v>284506500</v>
      </c>
      <c r="N14" s="12">
        <f t="shared" si="6"/>
        <v>139800000</v>
      </c>
      <c r="O14" s="12">
        <f t="shared" si="7"/>
        <v>44106500</v>
      </c>
    </row>
    <row r="15">
      <c r="A15" s="12">
        <f t="shared" si="8"/>
        <v>14</v>
      </c>
      <c r="B15" s="12"/>
      <c r="C15" s="12"/>
      <c r="D15" s="189">
        <f t="shared" si="1"/>
        <v>0.07</v>
      </c>
      <c r="E15" s="12"/>
      <c r="F15" s="12"/>
      <c r="G15" s="12"/>
      <c r="H15" s="12"/>
      <c r="I15" s="12"/>
      <c r="J15" s="12">
        <f t="shared" si="2"/>
        <v>3406200000</v>
      </c>
      <c r="K15" s="12">
        <f t="shared" si="3"/>
        <v>1112600000</v>
      </c>
      <c r="L15" s="12">
        <f t="shared" si="4"/>
        <v>886200000</v>
      </c>
      <c r="M15" s="12">
        <f t="shared" si="5"/>
        <v>283600000</v>
      </c>
      <c r="N15" s="12">
        <f t="shared" si="6"/>
        <v>137000000</v>
      </c>
      <c r="O15" s="12">
        <f t="shared" si="7"/>
        <v>43200000</v>
      </c>
    </row>
    <row r="16">
      <c r="A16" s="12">
        <f t="shared" si="8"/>
        <v>15</v>
      </c>
      <c r="B16" s="12"/>
      <c r="C16" s="12"/>
      <c r="D16" s="189">
        <f t="shared" si="1"/>
        <v>0.075</v>
      </c>
      <c r="E16" s="12"/>
      <c r="F16" s="12"/>
      <c r="G16" s="12"/>
      <c r="H16" s="12"/>
      <c r="I16" s="12"/>
      <c r="J16" s="12">
        <f t="shared" si="2"/>
        <v>3406200000</v>
      </c>
      <c r="K16" s="12">
        <f t="shared" si="3"/>
        <v>1112600000</v>
      </c>
      <c r="L16" s="12">
        <f t="shared" si="4"/>
        <v>886200000</v>
      </c>
      <c r="M16" s="12">
        <f t="shared" si="5"/>
        <v>283600000</v>
      </c>
      <c r="N16" s="12">
        <f t="shared" si="6"/>
        <v>137000000</v>
      </c>
      <c r="O16" s="12">
        <f t="shared" si="7"/>
        <v>43200000</v>
      </c>
    </row>
    <row r="17">
      <c r="A17" s="12">
        <f t="shared" si="8"/>
        <v>16</v>
      </c>
      <c r="B17" s="18">
        <v>1.01E7</v>
      </c>
      <c r="C17" s="18">
        <v>3100000.0</v>
      </c>
      <c r="D17" s="189">
        <f t="shared" si="1"/>
        <v>0.08</v>
      </c>
      <c r="E17" s="18">
        <v>1.0</v>
      </c>
      <c r="F17" s="18">
        <v>3.0</v>
      </c>
      <c r="G17" s="18">
        <v>48.0</v>
      </c>
      <c r="H17" s="18">
        <v>51.0</v>
      </c>
      <c r="I17" s="12"/>
      <c r="J17" s="12">
        <f t="shared" si="2"/>
        <v>3406200000</v>
      </c>
      <c r="K17" s="12">
        <f t="shared" si="3"/>
        <v>1112600000</v>
      </c>
      <c r="L17" s="12">
        <f t="shared" si="4"/>
        <v>886200000</v>
      </c>
      <c r="M17" s="12">
        <f t="shared" si="5"/>
        <v>283600000</v>
      </c>
      <c r="N17" s="12">
        <f t="shared" si="6"/>
        <v>137000000</v>
      </c>
      <c r="O17" s="12">
        <f t="shared" si="7"/>
        <v>43200000</v>
      </c>
    </row>
    <row r="18">
      <c r="A18" s="12">
        <f t="shared" si="8"/>
        <v>17</v>
      </c>
      <c r="B18" s="18">
        <v>1.35E7</v>
      </c>
      <c r="C18" s="18">
        <v>4200000.0</v>
      </c>
      <c r="D18" s="189">
        <f t="shared" si="1"/>
        <v>0.085</v>
      </c>
      <c r="E18" s="18">
        <v>1.0</v>
      </c>
      <c r="F18" s="18">
        <v>14.0</v>
      </c>
      <c r="G18" s="18">
        <v>56.0</v>
      </c>
      <c r="H18" s="18">
        <v>23.0</v>
      </c>
      <c r="I18" s="12"/>
      <c r="J18" s="12">
        <f t="shared" si="2"/>
        <v>3396100000</v>
      </c>
      <c r="K18" s="12">
        <f t="shared" si="3"/>
        <v>1109500000</v>
      </c>
      <c r="L18" s="12">
        <f t="shared" si="4"/>
        <v>876100000</v>
      </c>
      <c r="M18" s="12">
        <f t="shared" si="5"/>
        <v>280500000</v>
      </c>
      <c r="N18" s="12">
        <f t="shared" si="6"/>
        <v>126900000</v>
      </c>
      <c r="O18" s="12">
        <f t="shared" si="7"/>
        <v>40100000</v>
      </c>
    </row>
    <row r="19">
      <c r="A19" s="12">
        <f t="shared" si="8"/>
        <v>18</v>
      </c>
      <c r="B19" s="12"/>
      <c r="C19" s="12"/>
      <c r="D19" s="189">
        <f t="shared" si="1"/>
        <v>0.09</v>
      </c>
      <c r="E19" s="12"/>
      <c r="F19" s="12"/>
      <c r="G19" s="12"/>
      <c r="H19" s="12"/>
      <c r="I19" s="12"/>
      <c r="J19" s="12">
        <f t="shared" si="2"/>
        <v>3382600000</v>
      </c>
      <c r="K19" s="12">
        <f t="shared" si="3"/>
        <v>1105300000</v>
      </c>
      <c r="L19" s="12">
        <f t="shared" si="4"/>
        <v>862600000</v>
      </c>
      <c r="M19" s="12">
        <f t="shared" si="5"/>
        <v>276300000</v>
      </c>
      <c r="N19" s="12">
        <f t="shared" si="6"/>
        <v>113400000</v>
      </c>
      <c r="O19" s="12">
        <f t="shared" si="7"/>
        <v>35900000</v>
      </c>
    </row>
    <row r="20">
      <c r="A20" s="12">
        <f t="shared" si="8"/>
        <v>19</v>
      </c>
      <c r="B20" s="12"/>
      <c r="C20" s="12"/>
      <c r="D20" s="189">
        <f t="shared" si="1"/>
        <v>0.095</v>
      </c>
      <c r="E20" s="12"/>
      <c r="F20" s="12"/>
      <c r="G20" s="12"/>
      <c r="H20" s="12"/>
      <c r="I20" s="12"/>
      <c r="J20" s="12">
        <f t="shared" si="2"/>
        <v>3382600000</v>
      </c>
      <c r="K20" s="12">
        <f t="shared" si="3"/>
        <v>1105300000</v>
      </c>
      <c r="L20" s="12">
        <f t="shared" si="4"/>
        <v>862600000</v>
      </c>
      <c r="M20" s="12">
        <f t="shared" si="5"/>
        <v>276300000</v>
      </c>
      <c r="N20" s="12">
        <f t="shared" si="6"/>
        <v>113400000</v>
      </c>
      <c r="O20" s="12">
        <f t="shared" si="7"/>
        <v>35900000</v>
      </c>
    </row>
    <row r="21">
      <c r="A21" s="12">
        <f t="shared" si="8"/>
        <v>20</v>
      </c>
      <c r="B21" s="12"/>
      <c r="C21" s="12"/>
      <c r="D21" s="189">
        <f t="shared" si="1"/>
        <v>0.1</v>
      </c>
      <c r="E21" s="12"/>
      <c r="F21" s="12"/>
      <c r="G21" s="12"/>
      <c r="H21" s="12"/>
      <c r="I21" s="12"/>
      <c r="J21" s="12">
        <f t="shared" si="2"/>
        <v>3382600000</v>
      </c>
      <c r="K21" s="12">
        <f t="shared" si="3"/>
        <v>1105300000</v>
      </c>
      <c r="L21" s="12">
        <f t="shared" si="4"/>
        <v>862600000</v>
      </c>
      <c r="M21" s="12">
        <f t="shared" si="5"/>
        <v>276300000</v>
      </c>
      <c r="N21" s="12">
        <f t="shared" si="6"/>
        <v>113400000</v>
      </c>
      <c r="O21" s="12">
        <f t="shared" si="7"/>
        <v>35900000</v>
      </c>
    </row>
    <row r="22">
      <c r="A22" s="12">
        <f t="shared" si="8"/>
        <v>21</v>
      </c>
      <c r="B22" s="12"/>
      <c r="C22" s="12"/>
      <c r="D22" s="189">
        <f t="shared" si="1"/>
        <v>0.105</v>
      </c>
      <c r="E22" s="12"/>
      <c r="F22" s="12"/>
      <c r="G22" s="12"/>
      <c r="H22" s="12"/>
      <c r="I22" s="12"/>
      <c r="J22" s="12">
        <f t="shared" si="2"/>
        <v>3382600000</v>
      </c>
      <c r="K22" s="12">
        <f t="shared" si="3"/>
        <v>1105300000</v>
      </c>
      <c r="L22" s="12">
        <f t="shared" si="4"/>
        <v>862600000</v>
      </c>
      <c r="M22" s="12">
        <f t="shared" si="5"/>
        <v>276300000</v>
      </c>
      <c r="N22" s="12">
        <f t="shared" si="6"/>
        <v>113400000</v>
      </c>
      <c r="O22" s="12">
        <f t="shared" si="7"/>
        <v>35900000</v>
      </c>
    </row>
    <row r="23">
      <c r="A23" s="12">
        <f t="shared" si="8"/>
        <v>22</v>
      </c>
      <c r="B23" s="12"/>
      <c r="C23" s="12"/>
      <c r="D23" s="189">
        <f t="shared" si="1"/>
        <v>0.11</v>
      </c>
      <c r="E23" s="12"/>
      <c r="F23" s="12"/>
      <c r="G23" s="12"/>
      <c r="H23" s="12"/>
      <c r="I23" s="12"/>
      <c r="J23" s="12">
        <f t="shared" si="2"/>
        <v>3382600000</v>
      </c>
      <c r="K23" s="12">
        <f t="shared" si="3"/>
        <v>1105300000</v>
      </c>
      <c r="L23" s="12">
        <f t="shared" si="4"/>
        <v>862600000</v>
      </c>
      <c r="M23" s="12">
        <f t="shared" si="5"/>
        <v>276300000</v>
      </c>
      <c r="N23" s="12">
        <f t="shared" si="6"/>
        <v>113400000</v>
      </c>
      <c r="O23" s="12">
        <f t="shared" si="7"/>
        <v>35900000</v>
      </c>
    </row>
    <row r="24">
      <c r="A24" s="12">
        <f t="shared" si="8"/>
        <v>23</v>
      </c>
      <c r="B24" s="18">
        <v>1.134E8</v>
      </c>
      <c r="C24" s="18">
        <v>3.59E7</v>
      </c>
      <c r="D24" s="189">
        <f t="shared" si="1"/>
        <v>0.115</v>
      </c>
      <c r="E24" s="18">
        <v>9.0</v>
      </c>
      <c r="F24" s="18">
        <v>18.0</v>
      </c>
      <c r="G24" s="18">
        <v>45.0</v>
      </c>
      <c r="H24" s="18">
        <v>1.0</v>
      </c>
      <c r="I24" s="12"/>
      <c r="J24" s="12">
        <f t="shared" si="2"/>
        <v>3382600000</v>
      </c>
      <c r="K24" s="12">
        <f t="shared" si="3"/>
        <v>1105300000</v>
      </c>
      <c r="L24" s="12">
        <f t="shared" si="4"/>
        <v>862600000</v>
      </c>
      <c r="M24" s="12">
        <f t="shared" si="5"/>
        <v>276300000</v>
      </c>
      <c r="N24" s="12">
        <f t="shared" si="6"/>
        <v>113400000</v>
      </c>
      <c r="O24" s="12">
        <f t="shared" si="7"/>
        <v>35900000</v>
      </c>
    </row>
    <row r="25">
      <c r="A25" s="12">
        <f t="shared" si="8"/>
        <v>24</v>
      </c>
      <c r="B25" s="12"/>
      <c r="C25" s="12"/>
      <c r="D25" s="189">
        <f t="shared" si="1"/>
        <v>0.12</v>
      </c>
      <c r="E25" s="12"/>
      <c r="F25" s="12"/>
      <c r="G25" s="12"/>
      <c r="H25" s="12"/>
      <c r="I25" s="12"/>
      <c r="J25" s="12">
        <f t="shared" si="2"/>
        <v>3269200000</v>
      </c>
      <c r="K25" s="12">
        <f t="shared" si="3"/>
        <v>1069400000</v>
      </c>
      <c r="L25" s="12">
        <f t="shared" si="4"/>
        <v>749200000</v>
      </c>
      <c r="M25" s="12">
        <f t="shared" si="5"/>
        <v>240400000</v>
      </c>
      <c r="N25" s="12">
        <f t="shared" si="6"/>
        <v>0</v>
      </c>
      <c r="O25" s="12">
        <f t="shared" si="7"/>
        <v>0</v>
      </c>
    </row>
    <row r="26">
      <c r="A26" s="12">
        <f t="shared" si="8"/>
        <v>25</v>
      </c>
      <c r="B26" s="12"/>
      <c r="C26" s="12"/>
      <c r="D26" s="189">
        <f t="shared" si="1"/>
        <v>0.125</v>
      </c>
      <c r="E26" s="12"/>
      <c r="F26" s="12"/>
      <c r="G26" s="12"/>
      <c r="H26" s="12"/>
      <c r="I26" s="12"/>
      <c r="J26" s="12">
        <f t="shared" si="2"/>
        <v>3269200000</v>
      </c>
      <c r="K26" s="12">
        <f t="shared" si="3"/>
        <v>1069400000</v>
      </c>
      <c r="L26" s="12">
        <f t="shared" si="4"/>
        <v>749200000</v>
      </c>
      <c r="M26" s="12">
        <f t="shared" si="5"/>
        <v>240400000</v>
      </c>
      <c r="N26" s="12"/>
      <c r="O26" s="12"/>
    </row>
    <row r="27">
      <c r="A27" s="12">
        <f t="shared" si="8"/>
        <v>26</v>
      </c>
      <c r="B27" s="18">
        <v>3.237E8</v>
      </c>
      <c r="C27" s="18">
        <v>1.017E8</v>
      </c>
      <c r="D27" s="189">
        <f t="shared" si="1"/>
        <v>0.13</v>
      </c>
      <c r="E27" s="18">
        <v>26.0</v>
      </c>
      <c r="F27" s="18">
        <v>20.0</v>
      </c>
      <c r="G27" s="18">
        <v>9.0</v>
      </c>
      <c r="H27" s="18">
        <v>16.0</v>
      </c>
      <c r="I27" s="12"/>
      <c r="J27" s="12">
        <f t="shared" si="2"/>
        <v>3269200000</v>
      </c>
      <c r="K27" s="12">
        <f t="shared" si="3"/>
        <v>1069400000</v>
      </c>
      <c r="L27" s="12">
        <f t="shared" si="4"/>
        <v>749200000</v>
      </c>
      <c r="M27" s="12">
        <f t="shared" si="5"/>
        <v>240400000</v>
      </c>
      <c r="N27" s="12"/>
      <c r="O27" s="12"/>
    </row>
    <row r="28">
      <c r="A28" s="12">
        <f t="shared" si="8"/>
        <v>27</v>
      </c>
      <c r="B28" s="18">
        <v>4.255E8</v>
      </c>
      <c r="C28" s="18">
        <v>1.387E8</v>
      </c>
      <c r="D28" s="189">
        <f t="shared" si="1"/>
        <v>0.135</v>
      </c>
      <c r="E28" s="18">
        <v>37.0</v>
      </c>
      <c r="F28" s="18">
        <v>13.0</v>
      </c>
      <c r="G28" s="18">
        <v>48.0</v>
      </c>
      <c r="H28" s="18">
        <v>58.0</v>
      </c>
      <c r="I28" s="12"/>
      <c r="J28" s="12">
        <f t="shared" si="2"/>
        <v>2945500000</v>
      </c>
      <c r="K28" s="12">
        <f t="shared" si="3"/>
        <v>967700000</v>
      </c>
      <c r="L28" s="12">
        <f t="shared" si="4"/>
        <v>425500000</v>
      </c>
      <c r="M28" s="12">
        <f t="shared" si="5"/>
        <v>138700000</v>
      </c>
      <c r="N28" s="12"/>
      <c r="O28" s="12"/>
    </row>
    <row r="29">
      <c r="A29" s="12">
        <f t="shared" si="8"/>
        <v>28</v>
      </c>
      <c r="B29" s="18">
        <v>5.92E8</v>
      </c>
      <c r="C29" s="18">
        <v>1.942E8</v>
      </c>
      <c r="D29" s="189">
        <f t="shared" si="1"/>
        <v>0.14</v>
      </c>
      <c r="E29" s="18">
        <v>52.0</v>
      </c>
      <c r="F29" s="18">
        <v>14.0</v>
      </c>
      <c r="G29" s="18">
        <v>32.0</v>
      </c>
      <c r="H29" s="18">
        <v>32.0</v>
      </c>
      <c r="I29" s="12"/>
      <c r="J29" s="12">
        <f t="shared" si="2"/>
        <v>2520000000</v>
      </c>
      <c r="K29" s="12">
        <f t="shared" si="3"/>
        <v>829000000</v>
      </c>
      <c r="L29" s="12"/>
      <c r="M29" s="12"/>
      <c r="N29" s="12"/>
      <c r="O29" s="12"/>
    </row>
    <row r="30">
      <c r="A30" s="12">
        <f t="shared" si="8"/>
        <v>29</v>
      </c>
      <c r="B30" s="18">
        <v>8.28E8</v>
      </c>
      <c r="C30" s="18">
        <v>2.668E8</v>
      </c>
      <c r="D30" s="189">
        <f t="shared" si="1"/>
        <v>0.145</v>
      </c>
      <c r="E30" s="18">
        <v>68.0</v>
      </c>
      <c r="F30" s="18">
        <v>9.0</v>
      </c>
      <c r="G30" s="18">
        <v>18.0</v>
      </c>
      <c r="H30" s="18">
        <v>18.0</v>
      </c>
      <c r="I30" s="12"/>
      <c r="J30" s="12">
        <f t="shared" si="2"/>
        <v>1928000000</v>
      </c>
      <c r="K30" s="12">
        <f t="shared" si="3"/>
        <v>634800000</v>
      </c>
      <c r="L30" s="12"/>
      <c r="M30" s="12"/>
      <c r="N30" s="12"/>
      <c r="O30" s="12"/>
    </row>
    <row r="31">
      <c r="A31" s="12">
        <f t="shared" si="8"/>
        <v>30</v>
      </c>
      <c r="B31" s="18">
        <v>1.1E9</v>
      </c>
      <c r="C31" s="18">
        <v>3.68E8</v>
      </c>
      <c r="D31" s="191">
        <v>0.15</v>
      </c>
      <c r="E31" s="18">
        <v>88.0</v>
      </c>
      <c r="F31" s="18">
        <v>21.0</v>
      </c>
      <c r="G31" s="18">
        <v>41.0</v>
      </c>
      <c r="H31" s="18">
        <v>47.0</v>
      </c>
      <c r="I31" s="12"/>
      <c r="J31" s="12">
        <f>sum($B31:$B$31)</f>
        <v>1100000000</v>
      </c>
      <c r="K31" s="12">
        <f t="shared" si="3"/>
        <v>368000000</v>
      </c>
      <c r="L31" s="12"/>
      <c r="M31" s="12"/>
      <c r="N31" s="12"/>
      <c r="O31" s="12"/>
    </row>
    <row r="32">
      <c r="D32" s="189"/>
    </row>
    <row r="33">
      <c r="D33" s="189"/>
    </row>
    <row r="34">
      <c r="D34" s="189"/>
    </row>
    <row r="35">
      <c r="D35" s="189"/>
    </row>
    <row r="36">
      <c r="D36" s="189"/>
    </row>
    <row r="37">
      <c r="D37" s="189"/>
    </row>
    <row r="38">
      <c r="D38" s="189"/>
    </row>
    <row r="39">
      <c r="D39" s="189"/>
    </row>
    <row r="40">
      <c r="D40" s="189"/>
    </row>
    <row r="41">
      <c r="D41" s="189"/>
    </row>
    <row r="42">
      <c r="D42" s="189"/>
    </row>
    <row r="43">
      <c r="D43" s="189"/>
    </row>
    <row r="44">
      <c r="D44" s="189"/>
    </row>
    <row r="45">
      <c r="D45" s="189"/>
    </row>
    <row r="46">
      <c r="D46" s="189"/>
    </row>
    <row r="47">
      <c r="D47" s="189"/>
    </row>
    <row r="48">
      <c r="D48" s="189"/>
    </row>
    <row r="49">
      <c r="D49" s="189"/>
    </row>
    <row r="50">
      <c r="D50" s="189"/>
    </row>
    <row r="51">
      <c r="D51" s="189"/>
    </row>
    <row r="52">
      <c r="D52" s="189"/>
    </row>
    <row r="53">
      <c r="D53" s="189"/>
    </row>
    <row r="54">
      <c r="D54" s="189"/>
    </row>
    <row r="55">
      <c r="D55" s="189"/>
    </row>
    <row r="56">
      <c r="D56" s="189"/>
    </row>
    <row r="57">
      <c r="D57" s="189"/>
    </row>
    <row r="58">
      <c r="D58" s="189"/>
    </row>
    <row r="59">
      <c r="D59" s="189"/>
    </row>
    <row r="60">
      <c r="D60" s="189"/>
    </row>
    <row r="61">
      <c r="D61" s="189"/>
    </row>
    <row r="62">
      <c r="D62" s="189"/>
    </row>
    <row r="63">
      <c r="D63" s="189"/>
    </row>
    <row r="64">
      <c r="D64" s="189"/>
    </row>
    <row r="65">
      <c r="D65" s="189"/>
    </row>
    <row r="66">
      <c r="D66" s="189"/>
    </row>
    <row r="67">
      <c r="D67" s="189"/>
    </row>
    <row r="68">
      <c r="D68" s="189"/>
    </row>
    <row r="69">
      <c r="D69" s="189"/>
    </row>
    <row r="70">
      <c r="D70" s="189"/>
    </row>
    <row r="71">
      <c r="D71" s="189"/>
    </row>
    <row r="72">
      <c r="D72" s="189"/>
    </row>
    <row r="73">
      <c r="D73" s="189"/>
    </row>
    <row r="74">
      <c r="D74" s="189"/>
    </row>
    <row r="75">
      <c r="D75" s="189"/>
    </row>
    <row r="76">
      <c r="D76" s="189"/>
    </row>
    <row r="77">
      <c r="D77" s="189"/>
    </row>
    <row r="78">
      <c r="D78" s="189"/>
    </row>
    <row r="79">
      <c r="D79" s="189"/>
    </row>
    <row r="80">
      <c r="D80" s="189"/>
    </row>
    <row r="81">
      <c r="D81" s="189"/>
    </row>
    <row r="82">
      <c r="D82" s="189"/>
    </row>
    <row r="83">
      <c r="D83" s="189"/>
    </row>
    <row r="84">
      <c r="D84" s="189"/>
    </row>
    <row r="85">
      <c r="D85" s="189"/>
    </row>
    <row r="86">
      <c r="D86" s="189"/>
    </row>
    <row r="87">
      <c r="D87" s="189"/>
    </row>
    <row r="88">
      <c r="D88" s="189"/>
    </row>
    <row r="89">
      <c r="D89" s="189"/>
    </row>
    <row r="90">
      <c r="D90" s="189"/>
    </row>
    <row r="91">
      <c r="D91" s="189"/>
    </row>
    <row r="92">
      <c r="D92" s="189"/>
    </row>
    <row r="93">
      <c r="D93" s="189"/>
    </row>
    <row r="94">
      <c r="D94" s="189"/>
    </row>
    <row r="95">
      <c r="D95" s="189"/>
    </row>
    <row r="96">
      <c r="D96" s="189"/>
    </row>
    <row r="97">
      <c r="D97" s="189"/>
    </row>
    <row r="98">
      <c r="D98" s="189"/>
    </row>
    <row r="99">
      <c r="D99" s="189"/>
    </row>
    <row r="100">
      <c r="D100" s="189"/>
    </row>
    <row r="101">
      <c r="D101" s="189"/>
    </row>
    <row r="102">
      <c r="D102" s="189"/>
    </row>
    <row r="103">
      <c r="D103" s="189"/>
    </row>
    <row r="104">
      <c r="D104" s="189"/>
    </row>
    <row r="105">
      <c r="D105" s="189"/>
    </row>
    <row r="106">
      <c r="D106" s="189"/>
    </row>
    <row r="107">
      <c r="D107" s="189"/>
    </row>
    <row r="108">
      <c r="D108" s="189"/>
    </row>
    <row r="109">
      <c r="D109" s="189"/>
    </row>
    <row r="110">
      <c r="D110" s="189"/>
    </row>
    <row r="111">
      <c r="D111" s="189"/>
    </row>
    <row r="112">
      <c r="D112" s="189"/>
    </row>
    <row r="113">
      <c r="D113" s="189"/>
    </row>
    <row r="114">
      <c r="D114" s="189"/>
    </row>
    <row r="115">
      <c r="D115" s="189"/>
    </row>
    <row r="116">
      <c r="D116" s="189"/>
    </row>
    <row r="117">
      <c r="D117" s="189"/>
    </row>
    <row r="118">
      <c r="D118" s="189"/>
    </row>
    <row r="119">
      <c r="D119" s="189"/>
    </row>
    <row r="120">
      <c r="D120" s="189"/>
    </row>
    <row r="121">
      <c r="D121" s="189"/>
    </row>
    <row r="122">
      <c r="D122" s="189"/>
    </row>
    <row r="123">
      <c r="D123" s="189"/>
    </row>
    <row r="124">
      <c r="D124" s="189"/>
    </row>
    <row r="125">
      <c r="D125" s="189"/>
    </row>
    <row r="126">
      <c r="D126" s="189"/>
    </row>
    <row r="127">
      <c r="D127" s="189"/>
    </row>
    <row r="128">
      <c r="D128" s="189"/>
    </row>
    <row r="129">
      <c r="D129" s="189"/>
    </row>
    <row r="130">
      <c r="D130" s="189"/>
    </row>
    <row r="131">
      <c r="D131" s="189"/>
    </row>
    <row r="132">
      <c r="D132" s="189"/>
    </row>
    <row r="133">
      <c r="D133" s="189"/>
    </row>
    <row r="134">
      <c r="D134" s="189"/>
    </row>
    <row r="135">
      <c r="D135" s="189"/>
    </row>
    <row r="136">
      <c r="D136" s="189"/>
    </row>
    <row r="137">
      <c r="D137" s="189"/>
    </row>
    <row r="138">
      <c r="D138" s="189"/>
    </row>
    <row r="139">
      <c r="D139" s="189"/>
    </row>
    <row r="140">
      <c r="D140" s="189"/>
    </row>
    <row r="141">
      <c r="D141" s="189"/>
    </row>
    <row r="142">
      <c r="D142" s="189"/>
    </row>
    <row r="143">
      <c r="D143" s="189"/>
    </row>
    <row r="144">
      <c r="D144" s="189"/>
    </row>
    <row r="145">
      <c r="D145" s="189"/>
    </row>
    <row r="146">
      <c r="D146" s="189"/>
    </row>
    <row r="147">
      <c r="D147" s="189"/>
    </row>
    <row r="148">
      <c r="D148" s="189"/>
    </row>
    <row r="149">
      <c r="D149" s="189"/>
    </row>
    <row r="150">
      <c r="D150" s="189"/>
    </row>
    <row r="151">
      <c r="D151" s="189"/>
    </row>
    <row r="152">
      <c r="D152" s="189"/>
    </row>
    <row r="153">
      <c r="D153" s="189"/>
    </row>
    <row r="154">
      <c r="D154" s="189"/>
    </row>
    <row r="155">
      <c r="D155" s="189"/>
    </row>
    <row r="156">
      <c r="D156" s="189"/>
    </row>
    <row r="157">
      <c r="D157" s="189"/>
    </row>
    <row r="158">
      <c r="D158" s="189"/>
    </row>
    <row r="159">
      <c r="D159" s="189"/>
    </row>
    <row r="160">
      <c r="D160" s="189"/>
    </row>
    <row r="161">
      <c r="D161" s="189"/>
    </row>
    <row r="162">
      <c r="D162" s="189"/>
    </row>
    <row r="163">
      <c r="D163" s="189"/>
    </row>
    <row r="164">
      <c r="D164" s="189"/>
    </row>
    <row r="165">
      <c r="D165" s="189"/>
    </row>
    <row r="166">
      <c r="D166" s="189"/>
    </row>
    <row r="167">
      <c r="D167" s="189"/>
    </row>
    <row r="168">
      <c r="D168" s="189"/>
    </row>
    <row r="169">
      <c r="D169" s="189"/>
    </row>
    <row r="170">
      <c r="D170" s="189"/>
    </row>
    <row r="171">
      <c r="D171" s="189"/>
    </row>
    <row r="172">
      <c r="D172" s="189"/>
    </row>
    <row r="173">
      <c r="D173" s="189"/>
    </row>
    <row r="174">
      <c r="D174" s="189"/>
    </row>
    <row r="175">
      <c r="D175" s="189"/>
    </row>
    <row r="176">
      <c r="D176" s="189"/>
    </row>
    <row r="177">
      <c r="D177" s="189"/>
    </row>
    <row r="178">
      <c r="D178" s="189"/>
    </row>
    <row r="179">
      <c r="D179" s="189"/>
    </row>
    <row r="180">
      <c r="D180" s="189"/>
    </row>
    <row r="181">
      <c r="D181" s="189"/>
    </row>
    <row r="182">
      <c r="D182" s="189"/>
    </row>
    <row r="183">
      <c r="D183" s="189"/>
    </row>
    <row r="184">
      <c r="D184" s="189"/>
    </row>
    <row r="185">
      <c r="D185" s="189"/>
    </row>
    <row r="186">
      <c r="D186" s="189"/>
    </row>
    <row r="187">
      <c r="D187" s="189"/>
    </row>
    <row r="188">
      <c r="D188" s="189"/>
    </row>
    <row r="189">
      <c r="D189" s="189"/>
    </row>
    <row r="190">
      <c r="D190" s="189"/>
    </row>
    <row r="191">
      <c r="D191" s="189"/>
    </row>
    <row r="192">
      <c r="D192" s="189"/>
    </row>
    <row r="193">
      <c r="D193" s="189"/>
    </row>
    <row r="194">
      <c r="D194" s="189"/>
    </row>
    <row r="195">
      <c r="D195" s="189"/>
    </row>
    <row r="196">
      <c r="D196" s="189"/>
    </row>
    <row r="197">
      <c r="D197" s="189"/>
    </row>
    <row r="198">
      <c r="D198" s="189"/>
    </row>
    <row r="199">
      <c r="D199" s="189"/>
    </row>
    <row r="200">
      <c r="D200" s="189"/>
    </row>
    <row r="201">
      <c r="D201" s="189"/>
    </row>
    <row r="202">
      <c r="D202" s="189"/>
    </row>
    <row r="203">
      <c r="D203" s="189"/>
    </row>
    <row r="204">
      <c r="D204" s="189"/>
    </row>
    <row r="205">
      <c r="D205" s="189"/>
    </row>
    <row r="206">
      <c r="D206" s="189"/>
    </row>
    <row r="207">
      <c r="D207" s="189"/>
    </row>
    <row r="208">
      <c r="D208" s="189"/>
    </row>
    <row r="209">
      <c r="D209" s="189"/>
    </row>
    <row r="210">
      <c r="D210" s="189"/>
    </row>
    <row r="211">
      <c r="D211" s="189"/>
    </row>
    <row r="212">
      <c r="D212" s="189"/>
    </row>
    <row r="213">
      <c r="D213" s="189"/>
    </row>
    <row r="214">
      <c r="D214" s="189"/>
    </row>
    <row r="215">
      <c r="D215" s="189"/>
    </row>
    <row r="216">
      <c r="D216" s="189"/>
    </row>
    <row r="217">
      <c r="D217" s="189"/>
    </row>
    <row r="218">
      <c r="D218" s="189"/>
    </row>
    <row r="219">
      <c r="D219" s="189"/>
    </row>
    <row r="220">
      <c r="D220" s="189"/>
    </row>
    <row r="221">
      <c r="D221" s="189"/>
    </row>
    <row r="222">
      <c r="D222" s="189"/>
    </row>
    <row r="223">
      <c r="D223" s="189"/>
    </row>
    <row r="224">
      <c r="D224" s="189"/>
    </row>
    <row r="225">
      <c r="D225" s="189"/>
    </row>
    <row r="226">
      <c r="D226" s="189"/>
    </row>
    <row r="227">
      <c r="D227" s="189"/>
    </row>
    <row r="228">
      <c r="D228" s="189"/>
    </row>
    <row r="229">
      <c r="D229" s="189"/>
    </row>
    <row r="230">
      <c r="D230" s="189"/>
    </row>
    <row r="231">
      <c r="D231" s="189"/>
    </row>
    <row r="232">
      <c r="D232" s="189"/>
    </row>
    <row r="233">
      <c r="D233" s="189"/>
    </row>
    <row r="234">
      <c r="D234" s="189"/>
    </row>
    <row r="235">
      <c r="D235" s="189"/>
    </row>
    <row r="236">
      <c r="D236" s="189"/>
    </row>
    <row r="237">
      <c r="D237" s="189"/>
    </row>
    <row r="238">
      <c r="D238" s="189"/>
    </row>
    <row r="239">
      <c r="D239" s="189"/>
    </row>
    <row r="240">
      <c r="D240" s="189"/>
    </row>
    <row r="241">
      <c r="D241" s="189"/>
    </row>
    <row r="242">
      <c r="D242" s="189"/>
    </row>
    <row r="243">
      <c r="D243" s="189"/>
    </row>
    <row r="244">
      <c r="D244" s="189"/>
    </row>
    <row r="245">
      <c r="D245" s="189"/>
    </row>
    <row r="246">
      <c r="D246" s="189"/>
    </row>
    <row r="247">
      <c r="D247" s="189"/>
    </row>
    <row r="248">
      <c r="D248" s="189"/>
    </row>
    <row r="249">
      <c r="D249" s="189"/>
    </row>
    <row r="250">
      <c r="D250" s="189"/>
    </row>
    <row r="251">
      <c r="D251" s="189"/>
    </row>
    <row r="252">
      <c r="D252" s="189"/>
    </row>
    <row r="253">
      <c r="D253" s="189"/>
    </row>
    <row r="254">
      <c r="D254" s="189"/>
    </row>
    <row r="255">
      <c r="D255" s="189"/>
    </row>
    <row r="256">
      <c r="D256" s="189"/>
    </row>
    <row r="257">
      <c r="D257" s="189"/>
    </row>
    <row r="258">
      <c r="D258" s="189"/>
    </row>
    <row r="259">
      <c r="D259" s="189"/>
    </row>
    <row r="260">
      <c r="D260" s="189"/>
    </row>
    <row r="261">
      <c r="D261" s="189"/>
    </row>
    <row r="262">
      <c r="D262" s="189"/>
    </row>
    <row r="263">
      <c r="D263" s="189"/>
    </row>
    <row r="264">
      <c r="D264" s="189"/>
    </row>
    <row r="265">
      <c r="D265" s="189"/>
    </row>
    <row r="266">
      <c r="D266" s="189"/>
    </row>
    <row r="267">
      <c r="D267" s="189"/>
    </row>
    <row r="268">
      <c r="D268" s="189"/>
    </row>
    <row r="269">
      <c r="D269" s="189"/>
    </row>
    <row r="270">
      <c r="D270" s="189"/>
    </row>
    <row r="271">
      <c r="D271" s="189"/>
    </row>
    <row r="272">
      <c r="D272" s="189"/>
    </row>
    <row r="273">
      <c r="D273" s="189"/>
    </row>
    <row r="274">
      <c r="D274" s="189"/>
    </row>
    <row r="275">
      <c r="D275" s="189"/>
    </row>
    <row r="276">
      <c r="D276" s="189"/>
    </row>
    <row r="277">
      <c r="D277" s="189"/>
    </row>
    <row r="278">
      <c r="D278" s="189"/>
    </row>
    <row r="279">
      <c r="D279" s="189"/>
    </row>
    <row r="280">
      <c r="D280" s="189"/>
    </row>
    <row r="281">
      <c r="D281" s="189"/>
    </row>
    <row r="282">
      <c r="D282" s="189"/>
    </row>
    <row r="283">
      <c r="D283" s="189"/>
    </row>
    <row r="284">
      <c r="D284" s="189"/>
    </row>
    <row r="285">
      <c r="D285" s="189"/>
    </row>
    <row r="286">
      <c r="D286" s="189"/>
    </row>
    <row r="287">
      <c r="D287" s="189"/>
    </row>
    <row r="288">
      <c r="D288" s="189"/>
    </row>
    <row r="289">
      <c r="D289" s="189"/>
    </row>
    <row r="290">
      <c r="D290" s="189"/>
    </row>
    <row r="291">
      <c r="D291" s="189"/>
    </row>
    <row r="292">
      <c r="D292" s="189"/>
    </row>
    <row r="293">
      <c r="D293" s="189"/>
    </row>
    <row r="294">
      <c r="D294" s="189"/>
    </row>
    <row r="295">
      <c r="D295" s="189"/>
    </row>
    <row r="296">
      <c r="D296" s="189"/>
    </row>
    <row r="297">
      <c r="D297" s="189"/>
    </row>
    <row r="298">
      <c r="D298" s="189"/>
    </row>
    <row r="299">
      <c r="D299" s="189"/>
    </row>
    <row r="300">
      <c r="D300" s="189"/>
    </row>
    <row r="301">
      <c r="D301" s="189"/>
    </row>
    <row r="302">
      <c r="D302" s="189"/>
    </row>
    <row r="303">
      <c r="D303" s="189"/>
    </row>
    <row r="304">
      <c r="D304" s="189"/>
    </row>
    <row r="305">
      <c r="D305" s="189"/>
    </row>
    <row r="306">
      <c r="D306" s="189"/>
    </row>
    <row r="307">
      <c r="D307" s="189"/>
    </row>
    <row r="308">
      <c r="D308" s="189"/>
    </row>
    <row r="309">
      <c r="D309" s="189"/>
    </row>
    <row r="310">
      <c r="D310" s="189"/>
    </row>
    <row r="311">
      <c r="D311" s="189"/>
    </row>
    <row r="312">
      <c r="D312" s="189"/>
    </row>
    <row r="313">
      <c r="D313" s="189"/>
    </row>
    <row r="314">
      <c r="D314" s="189"/>
    </row>
    <row r="315">
      <c r="D315" s="189"/>
    </row>
    <row r="316">
      <c r="D316" s="189"/>
    </row>
    <row r="317">
      <c r="D317" s="189"/>
    </row>
    <row r="318">
      <c r="D318" s="189"/>
    </row>
    <row r="319">
      <c r="D319" s="189"/>
    </row>
    <row r="320">
      <c r="D320" s="189"/>
    </row>
    <row r="321">
      <c r="D321" s="189"/>
    </row>
    <row r="322">
      <c r="D322" s="189"/>
    </row>
    <row r="323">
      <c r="D323" s="189"/>
    </row>
    <row r="324">
      <c r="D324" s="189"/>
    </row>
    <row r="325">
      <c r="D325" s="189"/>
    </row>
    <row r="326">
      <c r="D326" s="189"/>
    </row>
    <row r="327">
      <c r="D327" s="189"/>
    </row>
    <row r="328">
      <c r="D328" s="189"/>
    </row>
    <row r="329">
      <c r="D329" s="189"/>
    </row>
    <row r="330">
      <c r="D330" s="189"/>
    </row>
    <row r="331">
      <c r="D331" s="189"/>
    </row>
    <row r="332">
      <c r="D332" s="189"/>
    </row>
    <row r="333">
      <c r="D333" s="189"/>
    </row>
    <row r="334">
      <c r="D334" s="189"/>
    </row>
    <row r="335">
      <c r="D335" s="189"/>
    </row>
    <row r="336">
      <c r="D336" s="189"/>
    </row>
    <row r="337">
      <c r="D337" s="189"/>
    </row>
    <row r="338">
      <c r="D338" s="189"/>
    </row>
    <row r="339">
      <c r="D339" s="189"/>
    </row>
    <row r="340">
      <c r="D340" s="189"/>
    </row>
    <row r="341">
      <c r="D341" s="189"/>
    </row>
    <row r="342">
      <c r="D342" s="189"/>
    </row>
    <row r="343">
      <c r="D343" s="189"/>
    </row>
    <row r="344">
      <c r="D344" s="189"/>
    </row>
    <row r="345">
      <c r="D345" s="189"/>
    </row>
    <row r="346">
      <c r="D346" s="189"/>
    </row>
    <row r="347">
      <c r="D347" s="189"/>
    </row>
    <row r="348">
      <c r="D348" s="189"/>
    </row>
    <row r="349">
      <c r="D349" s="189"/>
    </row>
    <row r="350">
      <c r="D350" s="189"/>
    </row>
    <row r="351">
      <c r="D351" s="189"/>
    </row>
    <row r="352">
      <c r="D352" s="189"/>
    </row>
    <row r="353">
      <c r="D353" s="189"/>
    </row>
    <row r="354">
      <c r="D354" s="189"/>
    </row>
    <row r="355">
      <c r="D355" s="189"/>
    </row>
    <row r="356">
      <c r="D356" s="189"/>
    </row>
    <row r="357">
      <c r="D357" s="189"/>
    </row>
    <row r="358">
      <c r="D358" s="189"/>
    </row>
    <row r="359">
      <c r="D359" s="189"/>
    </row>
    <row r="360">
      <c r="D360" s="189"/>
    </row>
    <row r="361">
      <c r="D361" s="189"/>
    </row>
    <row r="362">
      <c r="D362" s="189"/>
    </row>
    <row r="363">
      <c r="D363" s="189"/>
    </row>
    <row r="364">
      <c r="D364" s="189"/>
    </row>
    <row r="365">
      <c r="D365" s="189"/>
    </row>
    <row r="366">
      <c r="D366" s="189"/>
    </row>
    <row r="367">
      <c r="D367" s="189"/>
    </row>
    <row r="368">
      <c r="D368" s="189"/>
    </row>
    <row r="369">
      <c r="D369" s="189"/>
    </row>
    <row r="370">
      <c r="D370" s="189"/>
    </row>
    <row r="371">
      <c r="D371" s="189"/>
    </row>
    <row r="372">
      <c r="D372" s="189"/>
    </row>
    <row r="373">
      <c r="D373" s="189"/>
    </row>
    <row r="374">
      <c r="D374" s="189"/>
    </row>
    <row r="375">
      <c r="D375" s="189"/>
    </row>
    <row r="376">
      <c r="D376" s="189"/>
    </row>
    <row r="377">
      <c r="D377" s="189"/>
    </row>
    <row r="378">
      <c r="D378" s="189"/>
    </row>
    <row r="379">
      <c r="D379" s="189"/>
    </row>
    <row r="380">
      <c r="D380" s="189"/>
    </row>
    <row r="381">
      <c r="D381" s="189"/>
    </row>
    <row r="382">
      <c r="D382" s="189"/>
    </row>
    <row r="383">
      <c r="D383" s="189"/>
    </row>
    <row r="384">
      <c r="D384" s="189"/>
    </row>
    <row r="385">
      <c r="D385" s="189"/>
    </row>
    <row r="386">
      <c r="D386" s="189"/>
    </row>
    <row r="387">
      <c r="D387" s="189"/>
    </row>
    <row r="388">
      <c r="D388" s="189"/>
    </row>
    <row r="389">
      <c r="D389" s="189"/>
    </row>
    <row r="390">
      <c r="D390" s="189"/>
    </row>
    <row r="391">
      <c r="D391" s="189"/>
    </row>
    <row r="392">
      <c r="D392" s="189"/>
    </row>
    <row r="393">
      <c r="D393" s="189"/>
    </row>
    <row r="394">
      <c r="D394" s="189"/>
    </row>
    <row r="395">
      <c r="D395" s="189"/>
    </row>
    <row r="396">
      <c r="D396" s="189"/>
    </row>
    <row r="397">
      <c r="D397" s="189"/>
    </row>
    <row r="398">
      <c r="D398" s="189"/>
    </row>
    <row r="399">
      <c r="D399" s="189"/>
    </row>
    <row r="400">
      <c r="D400" s="189"/>
    </row>
    <row r="401">
      <c r="D401" s="189"/>
    </row>
    <row r="402">
      <c r="D402" s="189"/>
    </row>
    <row r="403">
      <c r="D403" s="189"/>
    </row>
    <row r="404">
      <c r="D404" s="189"/>
    </row>
    <row r="405">
      <c r="D405" s="189"/>
    </row>
    <row r="406">
      <c r="D406" s="189"/>
    </row>
    <row r="407">
      <c r="D407" s="189"/>
    </row>
    <row r="408">
      <c r="D408" s="189"/>
    </row>
    <row r="409">
      <c r="D409" s="189"/>
    </row>
    <row r="410">
      <c r="D410" s="189"/>
    </row>
    <row r="411">
      <c r="D411" s="189"/>
    </row>
    <row r="412">
      <c r="D412" s="189"/>
    </row>
    <row r="413">
      <c r="D413" s="189"/>
    </row>
    <row r="414">
      <c r="D414" s="189"/>
    </row>
    <row r="415">
      <c r="D415" s="189"/>
    </row>
    <row r="416">
      <c r="D416" s="189"/>
    </row>
    <row r="417">
      <c r="D417" s="189"/>
    </row>
    <row r="418">
      <c r="D418" s="189"/>
    </row>
    <row r="419">
      <c r="D419" s="189"/>
    </row>
    <row r="420">
      <c r="D420" s="189"/>
    </row>
    <row r="421">
      <c r="D421" s="189"/>
    </row>
    <row r="422">
      <c r="D422" s="189"/>
    </row>
    <row r="423">
      <c r="D423" s="189"/>
    </row>
    <row r="424">
      <c r="D424" s="189"/>
    </row>
    <row r="425">
      <c r="D425" s="189"/>
    </row>
    <row r="426">
      <c r="D426" s="189"/>
    </row>
    <row r="427">
      <c r="D427" s="189"/>
    </row>
    <row r="428">
      <c r="D428" s="189"/>
    </row>
    <row r="429">
      <c r="D429" s="189"/>
    </row>
    <row r="430">
      <c r="D430" s="189"/>
    </row>
    <row r="431">
      <c r="D431" s="189"/>
    </row>
    <row r="432">
      <c r="D432" s="189"/>
    </row>
    <row r="433">
      <c r="D433" s="189"/>
    </row>
    <row r="434">
      <c r="D434" s="189"/>
    </row>
    <row r="435">
      <c r="D435" s="189"/>
    </row>
    <row r="436">
      <c r="D436" s="189"/>
    </row>
    <row r="437">
      <c r="D437" s="189"/>
    </row>
    <row r="438">
      <c r="D438" s="189"/>
    </row>
    <row r="439">
      <c r="D439" s="189"/>
    </row>
    <row r="440">
      <c r="D440" s="189"/>
    </row>
    <row r="441">
      <c r="D441" s="189"/>
    </row>
    <row r="442">
      <c r="D442" s="189"/>
    </row>
    <row r="443">
      <c r="D443" s="189"/>
    </row>
    <row r="444">
      <c r="D444" s="189"/>
    </row>
    <row r="445">
      <c r="D445" s="189"/>
    </row>
    <row r="446">
      <c r="D446" s="189"/>
    </row>
    <row r="447">
      <c r="D447" s="189"/>
    </row>
    <row r="448">
      <c r="D448" s="189"/>
    </row>
    <row r="449">
      <c r="D449" s="189"/>
    </row>
    <row r="450">
      <c r="D450" s="189"/>
    </row>
    <row r="451">
      <c r="D451" s="189"/>
    </row>
    <row r="452">
      <c r="D452" s="189"/>
    </row>
    <row r="453">
      <c r="D453" s="189"/>
    </row>
    <row r="454">
      <c r="D454" s="189"/>
    </row>
    <row r="455">
      <c r="D455" s="189"/>
    </row>
    <row r="456">
      <c r="D456" s="189"/>
    </row>
    <row r="457">
      <c r="D457" s="189"/>
    </row>
    <row r="458">
      <c r="D458" s="189"/>
    </row>
    <row r="459">
      <c r="D459" s="189"/>
    </row>
    <row r="460">
      <c r="D460" s="189"/>
    </row>
    <row r="461">
      <c r="D461" s="189"/>
    </row>
    <row r="462">
      <c r="D462" s="189"/>
    </row>
    <row r="463">
      <c r="D463" s="189"/>
    </row>
    <row r="464">
      <c r="D464" s="189"/>
    </row>
    <row r="465">
      <c r="D465" s="189"/>
    </row>
    <row r="466">
      <c r="D466" s="189"/>
    </row>
    <row r="467">
      <c r="D467" s="189"/>
    </row>
    <row r="468">
      <c r="D468" s="189"/>
    </row>
    <row r="469">
      <c r="D469" s="189"/>
    </row>
    <row r="470">
      <c r="D470" s="189"/>
    </row>
    <row r="471">
      <c r="D471" s="189"/>
    </row>
    <row r="472">
      <c r="D472" s="189"/>
    </row>
    <row r="473">
      <c r="D473" s="189"/>
    </row>
    <row r="474">
      <c r="D474" s="189"/>
    </row>
    <row r="475">
      <c r="D475" s="189"/>
    </row>
    <row r="476">
      <c r="D476" s="189"/>
    </row>
    <row r="477">
      <c r="D477" s="189"/>
    </row>
    <row r="478">
      <c r="D478" s="189"/>
    </row>
    <row r="479">
      <c r="D479" s="189"/>
    </row>
    <row r="480">
      <c r="D480" s="189"/>
    </row>
    <row r="481">
      <c r="D481" s="189"/>
    </row>
    <row r="482">
      <c r="D482" s="189"/>
    </row>
    <row r="483">
      <c r="D483" s="189"/>
    </row>
    <row r="484">
      <c r="D484" s="189"/>
    </row>
    <row r="485">
      <c r="D485" s="189"/>
    </row>
    <row r="486">
      <c r="D486" s="189"/>
    </row>
    <row r="487">
      <c r="D487" s="189"/>
    </row>
    <row r="488">
      <c r="D488" s="189"/>
    </row>
    <row r="489">
      <c r="D489" s="189"/>
    </row>
    <row r="490">
      <c r="D490" s="189"/>
    </row>
    <row r="491">
      <c r="D491" s="189"/>
    </row>
    <row r="492">
      <c r="D492" s="189"/>
    </row>
    <row r="493">
      <c r="D493" s="189"/>
    </row>
    <row r="494">
      <c r="D494" s="189"/>
    </row>
    <row r="495">
      <c r="D495" s="189"/>
    </row>
    <row r="496">
      <c r="D496" s="189"/>
    </row>
    <row r="497">
      <c r="D497" s="189"/>
    </row>
    <row r="498">
      <c r="D498" s="189"/>
    </row>
    <row r="499">
      <c r="D499" s="189"/>
    </row>
    <row r="500">
      <c r="D500" s="189"/>
    </row>
    <row r="501">
      <c r="D501" s="189"/>
    </row>
    <row r="502">
      <c r="D502" s="189"/>
    </row>
    <row r="503">
      <c r="D503" s="189"/>
    </row>
    <row r="504">
      <c r="D504" s="189"/>
    </row>
    <row r="505">
      <c r="D505" s="189"/>
    </row>
    <row r="506">
      <c r="D506" s="189"/>
    </row>
    <row r="507">
      <c r="D507" s="189"/>
    </row>
    <row r="508">
      <c r="D508" s="189"/>
    </row>
    <row r="509">
      <c r="D509" s="189"/>
    </row>
    <row r="510">
      <c r="D510" s="189"/>
    </row>
    <row r="511">
      <c r="D511" s="189"/>
    </row>
    <row r="512">
      <c r="D512" s="189"/>
    </row>
    <row r="513">
      <c r="D513" s="189"/>
    </row>
    <row r="514">
      <c r="D514" s="189"/>
    </row>
    <row r="515">
      <c r="D515" s="189"/>
    </row>
    <row r="516">
      <c r="D516" s="189"/>
    </row>
    <row r="517">
      <c r="D517" s="189"/>
    </row>
    <row r="518">
      <c r="D518" s="189"/>
    </row>
    <row r="519">
      <c r="D519" s="189"/>
    </row>
    <row r="520">
      <c r="D520" s="189"/>
    </row>
    <row r="521">
      <c r="D521" s="189"/>
    </row>
    <row r="522">
      <c r="D522" s="189"/>
    </row>
    <row r="523">
      <c r="D523" s="189"/>
    </row>
    <row r="524">
      <c r="D524" s="189"/>
    </row>
    <row r="525">
      <c r="D525" s="189"/>
    </row>
    <row r="526">
      <c r="D526" s="189"/>
    </row>
    <row r="527">
      <c r="D527" s="189"/>
    </row>
    <row r="528">
      <c r="D528" s="189"/>
    </row>
    <row r="529">
      <c r="D529" s="189"/>
    </row>
    <row r="530">
      <c r="D530" s="189"/>
    </row>
    <row r="531">
      <c r="D531" s="189"/>
    </row>
    <row r="532">
      <c r="D532" s="189"/>
    </row>
    <row r="533">
      <c r="D533" s="189"/>
    </row>
    <row r="534">
      <c r="D534" s="189"/>
    </row>
    <row r="535">
      <c r="D535" s="189"/>
    </row>
    <row r="536">
      <c r="D536" s="189"/>
    </row>
    <row r="537">
      <c r="D537" s="189"/>
    </row>
    <row r="538">
      <c r="D538" s="189"/>
    </row>
    <row r="539">
      <c r="D539" s="189"/>
    </row>
    <row r="540">
      <c r="D540" s="189"/>
    </row>
    <row r="541">
      <c r="D541" s="189"/>
    </row>
    <row r="542">
      <c r="D542" s="189"/>
    </row>
    <row r="543">
      <c r="D543" s="189"/>
    </row>
    <row r="544">
      <c r="D544" s="189"/>
    </row>
    <row r="545">
      <c r="D545" s="189"/>
    </row>
    <row r="546">
      <c r="D546" s="189"/>
    </row>
    <row r="547">
      <c r="D547" s="189"/>
    </row>
    <row r="548">
      <c r="D548" s="189"/>
    </row>
    <row r="549">
      <c r="D549" s="189"/>
    </row>
    <row r="550">
      <c r="D550" s="189"/>
    </row>
    <row r="551">
      <c r="D551" s="189"/>
    </row>
    <row r="552">
      <c r="D552" s="189"/>
    </row>
    <row r="553">
      <c r="D553" s="189"/>
    </row>
    <row r="554">
      <c r="D554" s="189"/>
    </row>
    <row r="555">
      <c r="D555" s="189"/>
    </row>
    <row r="556">
      <c r="D556" s="189"/>
    </row>
    <row r="557">
      <c r="D557" s="189"/>
    </row>
    <row r="558">
      <c r="D558" s="189"/>
    </row>
    <row r="559">
      <c r="D559" s="189"/>
    </row>
    <row r="560">
      <c r="D560" s="189"/>
    </row>
    <row r="561">
      <c r="D561" s="189"/>
    </row>
    <row r="562">
      <c r="D562" s="189"/>
    </row>
    <row r="563">
      <c r="D563" s="189"/>
    </row>
    <row r="564">
      <c r="D564" s="189"/>
    </row>
    <row r="565">
      <c r="D565" s="189"/>
    </row>
    <row r="566">
      <c r="D566" s="189"/>
    </row>
    <row r="567">
      <c r="D567" s="189"/>
    </row>
    <row r="568">
      <c r="D568" s="189"/>
    </row>
    <row r="569">
      <c r="D569" s="189"/>
    </row>
    <row r="570">
      <c r="D570" s="189"/>
    </row>
    <row r="571">
      <c r="D571" s="189"/>
    </row>
    <row r="572">
      <c r="D572" s="189"/>
    </row>
    <row r="573">
      <c r="D573" s="189"/>
    </row>
    <row r="574">
      <c r="D574" s="189"/>
    </row>
    <row r="575">
      <c r="D575" s="189"/>
    </row>
    <row r="576">
      <c r="D576" s="189"/>
    </row>
    <row r="577">
      <c r="D577" s="189"/>
    </row>
    <row r="578">
      <c r="D578" s="189"/>
    </row>
    <row r="579">
      <c r="D579" s="189"/>
    </row>
    <row r="580">
      <c r="D580" s="189"/>
    </row>
    <row r="581">
      <c r="D581" s="189"/>
    </row>
    <row r="582">
      <c r="D582" s="189"/>
    </row>
    <row r="583">
      <c r="D583" s="189"/>
    </row>
    <row r="584">
      <c r="D584" s="189"/>
    </row>
    <row r="585">
      <c r="D585" s="189"/>
    </row>
    <row r="586">
      <c r="D586" s="189"/>
    </row>
    <row r="587">
      <c r="D587" s="189"/>
    </row>
    <row r="588">
      <c r="D588" s="189"/>
    </row>
    <row r="589">
      <c r="D589" s="189"/>
    </row>
    <row r="590">
      <c r="D590" s="189"/>
    </row>
    <row r="591">
      <c r="D591" s="189"/>
    </row>
    <row r="592">
      <c r="D592" s="189"/>
    </row>
    <row r="593">
      <c r="D593" s="189"/>
    </row>
    <row r="594">
      <c r="D594" s="189"/>
    </row>
    <row r="595">
      <c r="D595" s="189"/>
    </row>
    <row r="596">
      <c r="D596" s="189"/>
    </row>
    <row r="597">
      <c r="D597" s="189"/>
    </row>
    <row r="598">
      <c r="D598" s="189"/>
    </row>
    <row r="599">
      <c r="D599" s="189"/>
    </row>
    <row r="600">
      <c r="D600" s="189"/>
    </row>
    <row r="601">
      <c r="D601" s="189"/>
    </row>
    <row r="602">
      <c r="D602" s="189"/>
    </row>
    <row r="603">
      <c r="D603" s="189"/>
    </row>
    <row r="604">
      <c r="D604" s="189"/>
    </row>
    <row r="605">
      <c r="D605" s="189"/>
    </row>
    <row r="606">
      <c r="D606" s="189"/>
    </row>
    <row r="607">
      <c r="D607" s="189"/>
    </row>
    <row r="608">
      <c r="D608" s="189"/>
    </row>
    <row r="609">
      <c r="D609" s="189"/>
    </row>
    <row r="610">
      <c r="D610" s="189"/>
    </row>
    <row r="611">
      <c r="D611" s="189"/>
    </row>
    <row r="612">
      <c r="D612" s="189"/>
    </row>
    <row r="613">
      <c r="D613" s="189"/>
    </row>
    <row r="614">
      <c r="D614" s="189"/>
    </row>
    <row r="615">
      <c r="D615" s="189"/>
    </row>
    <row r="616">
      <c r="D616" s="189"/>
    </row>
    <row r="617">
      <c r="D617" s="189"/>
    </row>
    <row r="618">
      <c r="D618" s="189"/>
    </row>
    <row r="619">
      <c r="D619" s="189"/>
    </row>
    <row r="620">
      <c r="D620" s="189"/>
    </row>
    <row r="621">
      <c r="D621" s="189"/>
    </row>
    <row r="622">
      <c r="D622" s="189"/>
    </row>
    <row r="623">
      <c r="D623" s="189"/>
    </row>
    <row r="624">
      <c r="D624" s="189"/>
    </row>
    <row r="625">
      <c r="D625" s="189"/>
    </row>
    <row r="626">
      <c r="D626" s="189"/>
    </row>
    <row r="627">
      <c r="D627" s="189"/>
    </row>
    <row r="628">
      <c r="D628" s="189"/>
    </row>
    <row r="629">
      <c r="D629" s="189"/>
    </row>
    <row r="630">
      <c r="D630" s="189"/>
    </row>
    <row r="631">
      <c r="D631" s="189"/>
    </row>
    <row r="632">
      <c r="D632" s="189"/>
    </row>
    <row r="633">
      <c r="D633" s="189"/>
    </row>
    <row r="634">
      <c r="D634" s="189"/>
    </row>
    <row r="635">
      <c r="D635" s="189"/>
    </row>
    <row r="636">
      <c r="D636" s="189"/>
    </row>
    <row r="637">
      <c r="D637" s="189"/>
    </row>
    <row r="638">
      <c r="D638" s="189"/>
    </row>
    <row r="639">
      <c r="D639" s="189"/>
    </row>
    <row r="640">
      <c r="D640" s="189"/>
    </row>
    <row r="641">
      <c r="D641" s="189"/>
    </row>
    <row r="642">
      <c r="D642" s="189"/>
    </row>
    <row r="643">
      <c r="D643" s="189"/>
    </row>
    <row r="644">
      <c r="D644" s="189"/>
    </row>
    <row r="645">
      <c r="D645" s="189"/>
    </row>
    <row r="646">
      <c r="D646" s="189"/>
    </row>
    <row r="647">
      <c r="D647" s="189"/>
    </row>
    <row r="648">
      <c r="D648" s="189"/>
    </row>
    <row r="649">
      <c r="D649" s="189"/>
    </row>
    <row r="650">
      <c r="D650" s="189"/>
    </row>
    <row r="651">
      <c r="D651" s="189"/>
    </row>
    <row r="652">
      <c r="D652" s="189"/>
    </row>
    <row r="653">
      <c r="D653" s="189"/>
    </row>
    <row r="654">
      <c r="D654" s="189"/>
    </row>
    <row r="655">
      <c r="D655" s="189"/>
    </row>
    <row r="656">
      <c r="D656" s="189"/>
    </row>
    <row r="657">
      <c r="D657" s="189"/>
    </row>
    <row r="658">
      <c r="D658" s="189"/>
    </row>
    <row r="659">
      <c r="D659" s="189"/>
    </row>
    <row r="660">
      <c r="D660" s="189"/>
    </row>
    <row r="661">
      <c r="D661" s="189"/>
    </row>
    <row r="662">
      <c r="D662" s="189"/>
    </row>
    <row r="663">
      <c r="D663" s="189"/>
    </row>
    <row r="664">
      <c r="D664" s="189"/>
    </row>
    <row r="665">
      <c r="D665" s="189"/>
    </row>
    <row r="666">
      <c r="D666" s="189"/>
    </row>
    <row r="667">
      <c r="D667" s="189"/>
    </row>
    <row r="668">
      <c r="D668" s="189"/>
    </row>
    <row r="669">
      <c r="D669" s="189"/>
    </row>
    <row r="670">
      <c r="D670" s="189"/>
    </row>
    <row r="671">
      <c r="D671" s="189"/>
    </row>
    <row r="672">
      <c r="D672" s="189"/>
    </row>
    <row r="673">
      <c r="D673" s="189"/>
    </row>
    <row r="674">
      <c r="D674" s="189"/>
    </row>
    <row r="675">
      <c r="D675" s="189"/>
    </row>
    <row r="676">
      <c r="D676" s="189"/>
    </row>
    <row r="677">
      <c r="D677" s="189"/>
    </row>
    <row r="678">
      <c r="D678" s="189"/>
    </row>
    <row r="679">
      <c r="D679" s="189"/>
    </row>
    <row r="680">
      <c r="D680" s="189"/>
    </row>
    <row r="681">
      <c r="D681" s="189"/>
    </row>
    <row r="682">
      <c r="D682" s="189"/>
    </row>
    <row r="683">
      <c r="D683" s="189"/>
    </row>
    <row r="684">
      <c r="D684" s="189"/>
    </row>
    <row r="685">
      <c r="D685" s="189"/>
    </row>
    <row r="686">
      <c r="D686" s="189"/>
    </row>
    <row r="687">
      <c r="D687" s="189"/>
    </row>
    <row r="688">
      <c r="D688" s="189"/>
    </row>
    <row r="689">
      <c r="D689" s="189"/>
    </row>
    <row r="690">
      <c r="D690" s="189"/>
    </row>
    <row r="691">
      <c r="D691" s="189"/>
    </row>
    <row r="692">
      <c r="D692" s="189"/>
    </row>
    <row r="693">
      <c r="D693" s="189"/>
    </row>
    <row r="694">
      <c r="D694" s="189"/>
    </row>
    <row r="695">
      <c r="D695" s="189"/>
    </row>
    <row r="696">
      <c r="D696" s="189"/>
    </row>
    <row r="697">
      <c r="D697" s="189"/>
    </row>
    <row r="698">
      <c r="D698" s="189"/>
    </row>
    <row r="699">
      <c r="D699" s="189"/>
    </row>
    <row r="700">
      <c r="D700" s="189"/>
    </row>
    <row r="701">
      <c r="D701" s="189"/>
    </row>
    <row r="702">
      <c r="D702" s="189"/>
    </row>
    <row r="703">
      <c r="D703" s="189"/>
    </row>
    <row r="704">
      <c r="D704" s="189"/>
    </row>
    <row r="705">
      <c r="D705" s="189"/>
    </row>
    <row r="706">
      <c r="D706" s="189"/>
    </row>
    <row r="707">
      <c r="D707" s="189"/>
    </row>
    <row r="708">
      <c r="D708" s="189"/>
    </row>
    <row r="709">
      <c r="D709" s="189"/>
    </row>
    <row r="710">
      <c r="D710" s="189"/>
    </row>
    <row r="711">
      <c r="D711" s="189"/>
    </row>
    <row r="712">
      <c r="D712" s="189"/>
    </row>
    <row r="713">
      <c r="D713" s="189"/>
    </row>
    <row r="714">
      <c r="D714" s="189"/>
    </row>
    <row r="715">
      <c r="D715" s="189"/>
    </row>
    <row r="716">
      <c r="D716" s="189"/>
    </row>
    <row r="717">
      <c r="D717" s="189"/>
    </row>
    <row r="718">
      <c r="D718" s="189"/>
    </row>
    <row r="719">
      <c r="D719" s="189"/>
    </row>
    <row r="720">
      <c r="D720" s="189"/>
    </row>
    <row r="721">
      <c r="D721" s="189"/>
    </row>
    <row r="722">
      <c r="D722" s="189"/>
    </row>
    <row r="723">
      <c r="D723" s="189"/>
    </row>
    <row r="724">
      <c r="D724" s="189"/>
    </row>
    <row r="725">
      <c r="D725" s="189"/>
    </row>
    <row r="726">
      <c r="D726" s="189"/>
    </row>
    <row r="727">
      <c r="D727" s="189"/>
    </row>
    <row r="728">
      <c r="D728" s="189"/>
    </row>
    <row r="729">
      <c r="D729" s="189"/>
    </row>
    <row r="730">
      <c r="D730" s="189"/>
    </row>
    <row r="731">
      <c r="D731" s="189"/>
    </row>
    <row r="732">
      <c r="D732" s="189"/>
    </row>
    <row r="733">
      <c r="D733" s="189"/>
    </row>
    <row r="734">
      <c r="D734" s="189"/>
    </row>
    <row r="735">
      <c r="D735" s="189"/>
    </row>
    <row r="736">
      <c r="D736" s="189"/>
    </row>
    <row r="737">
      <c r="D737" s="189"/>
    </row>
    <row r="738">
      <c r="D738" s="189"/>
    </row>
    <row r="739">
      <c r="D739" s="189"/>
    </row>
    <row r="740">
      <c r="D740" s="189"/>
    </row>
    <row r="741">
      <c r="D741" s="189"/>
    </row>
    <row r="742">
      <c r="D742" s="189"/>
    </row>
    <row r="743">
      <c r="D743" s="189"/>
    </row>
    <row r="744">
      <c r="D744" s="189"/>
    </row>
    <row r="745">
      <c r="D745" s="189"/>
    </row>
    <row r="746">
      <c r="D746" s="189"/>
    </row>
    <row r="747">
      <c r="D747" s="189"/>
    </row>
    <row r="748">
      <c r="D748" s="189"/>
    </row>
    <row r="749">
      <c r="D749" s="189"/>
    </row>
    <row r="750">
      <c r="D750" s="189"/>
    </row>
    <row r="751">
      <c r="D751" s="189"/>
    </row>
    <row r="752">
      <c r="D752" s="189"/>
    </row>
    <row r="753">
      <c r="D753" s="189"/>
    </row>
    <row r="754">
      <c r="D754" s="189"/>
    </row>
    <row r="755">
      <c r="D755" s="189"/>
    </row>
    <row r="756">
      <c r="D756" s="189"/>
    </row>
    <row r="757">
      <c r="D757" s="189"/>
    </row>
    <row r="758">
      <c r="D758" s="189"/>
    </row>
    <row r="759">
      <c r="D759" s="189"/>
    </row>
    <row r="760">
      <c r="D760" s="189"/>
    </row>
    <row r="761">
      <c r="D761" s="189"/>
    </row>
    <row r="762">
      <c r="D762" s="189"/>
    </row>
    <row r="763">
      <c r="D763" s="189"/>
    </row>
    <row r="764">
      <c r="D764" s="189"/>
    </row>
    <row r="765">
      <c r="D765" s="189"/>
    </row>
    <row r="766">
      <c r="D766" s="189"/>
    </row>
    <row r="767">
      <c r="D767" s="189"/>
    </row>
    <row r="768">
      <c r="D768" s="189"/>
    </row>
    <row r="769">
      <c r="D769" s="189"/>
    </row>
    <row r="770">
      <c r="D770" s="189"/>
    </row>
    <row r="771">
      <c r="D771" s="189"/>
    </row>
    <row r="772">
      <c r="D772" s="189"/>
    </row>
    <row r="773">
      <c r="D773" s="189"/>
    </row>
    <row r="774">
      <c r="D774" s="189"/>
    </row>
    <row r="775">
      <c r="D775" s="189"/>
    </row>
    <row r="776">
      <c r="D776" s="189"/>
    </row>
    <row r="777">
      <c r="D777" s="189"/>
    </row>
    <row r="778">
      <c r="D778" s="189"/>
    </row>
    <row r="779">
      <c r="D779" s="189"/>
    </row>
    <row r="780">
      <c r="D780" s="189"/>
    </row>
    <row r="781">
      <c r="D781" s="189"/>
    </row>
    <row r="782">
      <c r="D782" s="189"/>
    </row>
    <row r="783">
      <c r="D783" s="189"/>
    </row>
    <row r="784">
      <c r="D784" s="189"/>
    </row>
    <row r="785">
      <c r="D785" s="189"/>
    </row>
    <row r="786">
      <c r="D786" s="189"/>
    </row>
    <row r="787">
      <c r="D787" s="189"/>
    </row>
    <row r="788">
      <c r="D788" s="189"/>
    </row>
    <row r="789">
      <c r="D789" s="189"/>
    </row>
    <row r="790">
      <c r="D790" s="189"/>
    </row>
    <row r="791">
      <c r="D791" s="189"/>
    </row>
    <row r="792">
      <c r="D792" s="189"/>
    </row>
    <row r="793">
      <c r="D793" s="189"/>
    </row>
    <row r="794">
      <c r="D794" s="189"/>
    </row>
    <row r="795">
      <c r="D795" s="189"/>
    </row>
    <row r="796">
      <c r="D796" s="189"/>
    </row>
    <row r="797">
      <c r="D797" s="189"/>
    </row>
    <row r="798">
      <c r="D798" s="189"/>
    </row>
    <row r="799">
      <c r="D799" s="189"/>
    </row>
    <row r="800">
      <c r="D800" s="189"/>
    </row>
    <row r="801">
      <c r="D801" s="189"/>
    </row>
    <row r="802">
      <c r="D802" s="189"/>
    </row>
    <row r="803">
      <c r="D803" s="189"/>
    </row>
    <row r="804">
      <c r="D804" s="189"/>
    </row>
    <row r="805">
      <c r="D805" s="189"/>
    </row>
    <row r="806">
      <c r="D806" s="189"/>
    </row>
    <row r="807">
      <c r="D807" s="189"/>
    </row>
    <row r="808">
      <c r="D808" s="189"/>
    </row>
    <row r="809">
      <c r="D809" s="189"/>
    </row>
    <row r="810">
      <c r="D810" s="189"/>
    </row>
    <row r="811">
      <c r="D811" s="189"/>
    </row>
    <row r="812">
      <c r="D812" s="189"/>
    </row>
    <row r="813">
      <c r="D813" s="189"/>
    </row>
    <row r="814">
      <c r="D814" s="189"/>
    </row>
    <row r="815">
      <c r="D815" s="189"/>
    </row>
    <row r="816">
      <c r="D816" s="189"/>
    </row>
    <row r="817">
      <c r="D817" s="189"/>
    </row>
    <row r="818">
      <c r="D818" s="189"/>
    </row>
    <row r="819">
      <c r="D819" s="189"/>
    </row>
    <row r="820">
      <c r="D820" s="189"/>
    </row>
    <row r="821">
      <c r="D821" s="189"/>
    </row>
    <row r="822">
      <c r="D822" s="189"/>
    </row>
    <row r="823">
      <c r="D823" s="189"/>
    </row>
    <row r="824">
      <c r="D824" s="189"/>
    </row>
    <row r="825">
      <c r="D825" s="189"/>
    </row>
    <row r="826">
      <c r="D826" s="189"/>
    </row>
    <row r="827">
      <c r="D827" s="189"/>
    </row>
    <row r="828">
      <c r="D828" s="189"/>
    </row>
    <row r="829">
      <c r="D829" s="189"/>
    </row>
    <row r="830">
      <c r="D830" s="189"/>
    </row>
    <row r="831">
      <c r="D831" s="189"/>
    </row>
    <row r="832">
      <c r="D832" s="189"/>
    </row>
    <row r="833">
      <c r="D833" s="189"/>
    </row>
    <row r="834">
      <c r="D834" s="189"/>
    </row>
    <row r="835">
      <c r="D835" s="189"/>
    </row>
    <row r="836">
      <c r="D836" s="189"/>
    </row>
    <row r="837">
      <c r="D837" s="189"/>
    </row>
    <row r="838">
      <c r="D838" s="189"/>
    </row>
    <row r="839">
      <c r="D839" s="189"/>
    </row>
    <row r="840">
      <c r="D840" s="189"/>
    </row>
    <row r="841">
      <c r="D841" s="189"/>
    </row>
    <row r="842">
      <c r="D842" s="189"/>
    </row>
    <row r="843">
      <c r="D843" s="189"/>
    </row>
    <row r="844">
      <c r="D844" s="189"/>
    </row>
    <row r="845">
      <c r="D845" s="189"/>
    </row>
    <row r="846">
      <c r="D846" s="189"/>
    </row>
    <row r="847">
      <c r="D847" s="189"/>
    </row>
    <row r="848">
      <c r="D848" s="189"/>
    </row>
    <row r="849">
      <c r="D849" s="189"/>
    </row>
    <row r="850">
      <c r="D850" s="189"/>
    </row>
    <row r="851">
      <c r="D851" s="189"/>
    </row>
    <row r="852">
      <c r="D852" s="189"/>
    </row>
    <row r="853">
      <c r="D853" s="189"/>
    </row>
    <row r="854">
      <c r="D854" s="189"/>
    </row>
    <row r="855">
      <c r="D855" s="189"/>
    </row>
    <row r="856">
      <c r="D856" s="189"/>
    </row>
    <row r="857">
      <c r="D857" s="189"/>
    </row>
    <row r="858">
      <c r="D858" s="189"/>
    </row>
    <row r="859">
      <c r="D859" s="189"/>
    </row>
    <row r="860">
      <c r="D860" s="189"/>
    </row>
    <row r="861">
      <c r="D861" s="189"/>
    </row>
    <row r="862">
      <c r="D862" s="189"/>
    </row>
    <row r="863">
      <c r="D863" s="189"/>
    </row>
    <row r="864">
      <c r="D864" s="189"/>
    </row>
    <row r="865">
      <c r="D865" s="189"/>
    </row>
    <row r="866">
      <c r="D866" s="189"/>
    </row>
    <row r="867">
      <c r="D867" s="189"/>
    </row>
    <row r="868">
      <c r="D868" s="189"/>
    </row>
    <row r="869">
      <c r="D869" s="189"/>
    </row>
    <row r="870">
      <c r="D870" s="189"/>
    </row>
    <row r="871">
      <c r="D871" s="189"/>
    </row>
    <row r="872">
      <c r="D872" s="189"/>
    </row>
    <row r="873">
      <c r="D873" s="189"/>
    </row>
    <row r="874">
      <c r="D874" s="189"/>
    </row>
    <row r="875">
      <c r="D875" s="189"/>
    </row>
    <row r="876">
      <c r="D876" s="189"/>
    </row>
    <row r="877">
      <c r="D877" s="189"/>
    </row>
    <row r="878">
      <c r="D878" s="189"/>
    </row>
    <row r="879">
      <c r="D879" s="189"/>
    </row>
    <row r="880">
      <c r="D880" s="189"/>
    </row>
    <row r="881">
      <c r="D881" s="189"/>
    </row>
    <row r="882">
      <c r="D882" s="189"/>
    </row>
    <row r="883">
      <c r="D883" s="189"/>
    </row>
    <row r="884">
      <c r="D884" s="189"/>
    </row>
    <row r="885">
      <c r="D885" s="189"/>
    </row>
    <row r="886">
      <c r="D886" s="189"/>
    </row>
    <row r="887">
      <c r="D887" s="189"/>
    </row>
    <row r="888">
      <c r="D888" s="189"/>
    </row>
    <row r="889">
      <c r="D889" s="189"/>
    </row>
    <row r="890">
      <c r="D890" s="189"/>
    </row>
    <row r="891">
      <c r="D891" s="189"/>
    </row>
    <row r="892">
      <c r="D892" s="189"/>
    </row>
    <row r="893">
      <c r="D893" s="189"/>
    </row>
    <row r="894">
      <c r="D894" s="189"/>
    </row>
    <row r="895">
      <c r="D895" s="189"/>
    </row>
    <row r="896">
      <c r="D896" s="189"/>
    </row>
    <row r="897">
      <c r="D897" s="189"/>
    </row>
    <row r="898">
      <c r="D898" s="189"/>
    </row>
    <row r="899">
      <c r="D899" s="189"/>
    </row>
    <row r="900">
      <c r="D900" s="189"/>
    </row>
    <row r="901">
      <c r="D901" s="189"/>
    </row>
    <row r="902">
      <c r="D902" s="189"/>
    </row>
    <row r="903">
      <c r="D903" s="189"/>
    </row>
    <row r="904">
      <c r="D904" s="189"/>
    </row>
    <row r="905">
      <c r="D905" s="189"/>
    </row>
    <row r="906">
      <c r="D906" s="189"/>
    </row>
    <row r="907">
      <c r="D907" s="189"/>
    </row>
    <row r="908">
      <c r="D908" s="189"/>
    </row>
    <row r="909">
      <c r="D909" s="189"/>
    </row>
    <row r="910">
      <c r="D910" s="189"/>
    </row>
    <row r="911">
      <c r="D911" s="189"/>
    </row>
    <row r="912">
      <c r="D912" s="189"/>
    </row>
    <row r="913">
      <c r="D913" s="189"/>
    </row>
    <row r="914">
      <c r="D914" s="189"/>
    </row>
    <row r="915">
      <c r="D915" s="189"/>
    </row>
    <row r="916">
      <c r="D916" s="189"/>
    </row>
    <row r="917">
      <c r="D917" s="189"/>
    </row>
    <row r="918">
      <c r="D918" s="189"/>
    </row>
    <row r="919">
      <c r="D919" s="189"/>
    </row>
    <row r="920">
      <c r="D920" s="189"/>
    </row>
    <row r="921">
      <c r="D921" s="189"/>
    </row>
    <row r="922">
      <c r="D922" s="189"/>
    </row>
    <row r="923">
      <c r="D923" s="189"/>
    </row>
    <row r="924">
      <c r="D924" s="189"/>
    </row>
    <row r="925">
      <c r="D925" s="189"/>
    </row>
    <row r="926">
      <c r="D926" s="189"/>
    </row>
    <row r="927">
      <c r="D927" s="189"/>
    </row>
    <row r="928">
      <c r="D928" s="189"/>
    </row>
    <row r="929">
      <c r="D929" s="189"/>
    </row>
    <row r="930">
      <c r="D930" s="189"/>
    </row>
    <row r="931">
      <c r="D931" s="189"/>
    </row>
    <row r="932">
      <c r="D932" s="189"/>
    </row>
    <row r="933">
      <c r="D933" s="189"/>
    </row>
    <row r="934">
      <c r="D934" s="189"/>
    </row>
    <row r="935">
      <c r="D935" s="189"/>
    </row>
    <row r="936">
      <c r="D936" s="189"/>
    </row>
    <row r="937">
      <c r="D937" s="189"/>
    </row>
    <row r="938">
      <c r="D938" s="189"/>
    </row>
    <row r="939">
      <c r="D939" s="189"/>
    </row>
    <row r="940">
      <c r="D940" s="189"/>
    </row>
    <row r="941">
      <c r="D941" s="189"/>
    </row>
    <row r="942">
      <c r="D942" s="189"/>
    </row>
    <row r="943">
      <c r="D943" s="189"/>
    </row>
    <row r="944">
      <c r="D944" s="189"/>
    </row>
    <row r="945">
      <c r="D945" s="189"/>
    </row>
    <row r="946">
      <c r="D946" s="189"/>
    </row>
    <row r="947">
      <c r="D947" s="189"/>
    </row>
    <row r="948">
      <c r="D948" s="189"/>
    </row>
    <row r="949">
      <c r="D949" s="189"/>
    </row>
    <row r="950">
      <c r="D950" s="189"/>
    </row>
    <row r="951">
      <c r="D951" s="189"/>
    </row>
    <row r="952">
      <c r="D952" s="189"/>
    </row>
    <row r="953">
      <c r="D953" s="189"/>
    </row>
    <row r="954">
      <c r="D954" s="189"/>
    </row>
    <row r="955">
      <c r="D955" s="189"/>
    </row>
    <row r="956">
      <c r="D956" s="189"/>
    </row>
    <row r="957">
      <c r="D957" s="189"/>
    </row>
    <row r="958">
      <c r="D958" s="189"/>
    </row>
    <row r="959">
      <c r="D959" s="189"/>
    </row>
    <row r="960">
      <c r="D960" s="189"/>
    </row>
    <row r="961">
      <c r="D961" s="189"/>
    </row>
    <row r="962">
      <c r="D962" s="189"/>
    </row>
    <row r="963">
      <c r="D963" s="189"/>
    </row>
    <row r="964">
      <c r="D964" s="189"/>
    </row>
    <row r="965">
      <c r="D965" s="189"/>
    </row>
    <row r="966">
      <c r="D966" s="189"/>
    </row>
    <row r="967">
      <c r="D967" s="189"/>
    </row>
    <row r="968">
      <c r="D968" s="189"/>
    </row>
    <row r="969">
      <c r="D969" s="189"/>
    </row>
    <row r="970">
      <c r="D970" s="189"/>
    </row>
    <row r="971">
      <c r="D971" s="189"/>
    </row>
    <row r="972">
      <c r="D972" s="189"/>
    </row>
    <row r="973">
      <c r="D973" s="189"/>
    </row>
    <row r="974">
      <c r="D974" s="189"/>
    </row>
    <row r="975">
      <c r="D975" s="189"/>
    </row>
    <row r="976">
      <c r="D976" s="189"/>
    </row>
    <row r="977">
      <c r="D977" s="189"/>
    </row>
    <row r="978">
      <c r="D978" s="189"/>
    </row>
    <row r="979">
      <c r="D979" s="189"/>
    </row>
    <row r="980">
      <c r="D980" s="189"/>
    </row>
    <row r="981">
      <c r="D981" s="189"/>
    </row>
    <row r="982">
      <c r="D982" s="189"/>
    </row>
    <row r="983">
      <c r="D983" s="189"/>
    </row>
    <row r="984">
      <c r="D984" s="189"/>
    </row>
    <row r="985">
      <c r="D985" s="189"/>
    </row>
    <row r="986">
      <c r="D986" s="189"/>
    </row>
    <row r="987">
      <c r="D987" s="189"/>
    </row>
    <row r="988">
      <c r="D988" s="189"/>
    </row>
    <row r="989">
      <c r="D989" s="189"/>
    </row>
    <row r="990">
      <c r="D990" s="189"/>
    </row>
    <row r="991">
      <c r="D991" s="189"/>
    </row>
    <row r="992">
      <c r="D992" s="189"/>
    </row>
    <row r="993">
      <c r="D993" s="189"/>
    </row>
    <row r="994">
      <c r="D994" s="189"/>
    </row>
    <row r="995">
      <c r="D995" s="189"/>
    </row>
    <row r="996">
      <c r="D996" s="189"/>
    </row>
    <row r="997">
      <c r="D997" s="189"/>
    </row>
    <row r="998">
      <c r="D998" s="189"/>
    </row>
    <row r="999">
      <c r="D999" s="189"/>
    </row>
    <row r="1000">
      <c r="D1000" s="189"/>
    </row>
  </sheetData>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4" width="9.38"/>
    <col customWidth="1" min="5" max="5" width="8.88"/>
    <col customWidth="1" min="6" max="6" width="4.75"/>
    <col customWidth="1" min="7" max="7" width="5.5"/>
    <col customWidth="1" min="8" max="8" width="6.88"/>
    <col customWidth="1" min="9" max="9" width="7.5"/>
    <col customWidth="1" min="10" max="10" width="10.25"/>
    <col customWidth="1" min="11" max="11" width="9.38"/>
    <col customWidth="1" min="12" max="12" width="9.5"/>
    <col customWidth="1" min="13" max="14" width="9.38"/>
    <col customWidth="1" min="15" max="15" width="9.5"/>
    <col customWidth="1" min="16" max="17" width="9.38"/>
    <col customWidth="1" min="18" max="18" width="9.5"/>
    <col customWidth="1" min="19" max="19" width="9.38"/>
  </cols>
  <sheetData>
    <row r="1">
      <c r="A1" s="7" t="s">
        <v>74</v>
      </c>
      <c r="B1" s="18" t="s">
        <v>85</v>
      </c>
      <c r="C1" s="18" t="s">
        <v>83</v>
      </c>
      <c r="D1" s="18" t="s">
        <v>87</v>
      </c>
      <c r="E1" s="7" t="s">
        <v>601</v>
      </c>
      <c r="F1" s="7" t="s">
        <v>569</v>
      </c>
      <c r="G1" s="7" t="s">
        <v>31</v>
      </c>
      <c r="H1" s="7" t="s">
        <v>570</v>
      </c>
      <c r="I1" s="7" t="s">
        <v>571</v>
      </c>
      <c r="J1" s="7" t="s">
        <v>600</v>
      </c>
      <c r="K1" s="7" t="s">
        <v>589</v>
      </c>
      <c r="L1" s="7" t="s">
        <v>590</v>
      </c>
      <c r="M1" s="7" t="s">
        <v>574</v>
      </c>
      <c r="N1" s="7" t="s">
        <v>591</v>
      </c>
      <c r="O1" s="7" t="s">
        <v>592</v>
      </c>
      <c r="P1" s="7" t="s">
        <v>576</v>
      </c>
      <c r="Q1" s="7" t="s">
        <v>593</v>
      </c>
      <c r="R1" s="7" t="s">
        <v>594</v>
      </c>
      <c r="S1" s="7" t="s">
        <v>578</v>
      </c>
    </row>
    <row r="2">
      <c r="A2" s="7">
        <v>1.0</v>
      </c>
      <c r="B2" s="12"/>
      <c r="C2" s="12"/>
      <c r="D2" s="12"/>
      <c r="E2" s="7">
        <v>2000.0</v>
      </c>
      <c r="K2" s="12">
        <f t="shared" ref="K2:L2" si="1">sum(B2:B$31)</f>
        <v>366601550</v>
      </c>
      <c r="L2" s="12">
        <f t="shared" si="1"/>
        <v>1099650403</v>
      </c>
      <c r="M2" s="12">
        <f t="shared" ref="M2:M31" si="5">sum($D2:$D$31)</f>
        <v>292209767</v>
      </c>
      <c r="N2" s="12">
        <f t="shared" ref="N2:O2" si="2">sum($B2:$B$28)</f>
        <v>148201550</v>
      </c>
      <c r="O2" s="12">
        <f t="shared" si="2"/>
        <v>148201550</v>
      </c>
      <c r="P2" s="12">
        <f t="shared" ref="P2:P28" si="7">sum($D2:$D$28)</f>
        <v>119309767</v>
      </c>
      <c r="Q2" s="12">
        <f t="shared" ref="Q2:R2" si="3">sum($B2:$B$25)</f>
        <v>86601550</v>
      </c>
      <c r="R2" s="12">
        <f t="shared" si="3"/>
        <v>86601550</v>
      </c>
      <c r="S2" s="12">
        <f t="shared" ref="S2:S25" si="9">sum($D2:$D$25)</f>
        <v>69709767</v>
      </c>
    </row>
    <row r="3">
      <c r="A3" s="14">
        <f t="shared" ref="A3:A31" si="10">A2+1</f>
        <v>2</v>
      </c>
      <c r="B3" s="18">
        <v>15.0</v>
      </c>
      <c r="C3" s="18">
        <v>44.0</v>
      </c>
      <c r="D3" s="18">
        <v>0.0</v>
      </c>
      <c r="E3" s="7">
        <v>2250.0</v>
      </c>
      <c r="F3" s="7">
        <v>0.0</v>
      </c>
      <c r="G3" s="7">
        <v>0.0</v>
      </c>
      <c r="H3" s="7">
        <v>0.0</v>
      </c>
      <c r="I3" s="7">
        <v>3.0</v>
      </c>
      <c r="K3" s="12">
        <f t="shared" ref="K3:L3" si="4">sum(B3:B$31)</f>
        <v>366601550</v>
      </c>
      <c r="L3" s="12">
        <f t="shared" si="4"/>
        <v>1099650403</v>
      </c>
      <c r="M3" s="12">
        <f t="shared" si="5"/>
        <v>292209767</v>
      </c>
      <c r="N3" s="12">
        <f t="shared" ref="N3:O3" si="6">sum($B3:$B$28)</f>
        <v>148201550</v>
      </c>
      <c r="O3" s="12">
        <f t="shared" si="6"/>
        <v>148201550</v>
      </c>
      <c r="P3" s="12">
        <f t="shared" si="7"/>
        <v>119309767</v>
      </c>
      <c r="Q3" s="12">
        <f t="shared" ref="Q3:R3" si="8">sum($B3:$B$25)</f>
        <v>86601550</v>
      </c>
      <c r="R3" s="12">
        <f t="shared" si="8"/>
        <v>86601550</v>
      </c>
      <c r="S3" s="12">
        <f t="shared" si="9"/>
        <v>69709767</v>
      </c>
    </row>
    <row r="4">
      <c r="A4" s="14">
        <f t="shared" si="10"/>
        <v>3</v>
      </c>
      <c r="B4" s="12"/>
      <c r="C4" s="12"/>
      <c r="D4" s="12"/>
      <c r="E4" s="14">
        <f t="shared" ref="E4:E31" si="14">2000+200*A4</f>
        <v>2600</v>
      </c>
      <c r="K4" s="12">
        <f t="shared" ref="K4:L4" si="11">sum(B4:B$31)</f>
        <v>366601535</v>
      </c>
      <c r="L4" s="12">
        <f t="shared" si="11"/>
        <v>1099650359</v>
      </c>
      <c r="M4" s="12">
        <f t="shared" si="5"/>
        <v>292209767</v>
      </c>
      <c r="N4" s="12">
        <f t="shared" ref="N4:O4" si="12">sum($B4:$B$28)</f>
        <v>148201535</v>
      </c>
      <c r="O4" s="12">
        <f t="shared" si="12"/>
        <v>148201535</v>
      </c>
      <c r="P4" s="12">
        <f t="shared" si="7"/>
        <v>119309767</v>
      </c>
      <c r="Q4" s="12">
        <f t="shared" ref="Q4:R4" si="13">sum($B4:$B$25)</f>
        <v>86601535</v>
      </c>
      <c r="R4" s="12">
        <f t="shared" si="13"/>
        <v>86601535</v>
      </c>
      <c r="S4" s="12">
        <f t="shared" si="9"/>
        <v>69709767</v>
      </c>
    </row>
    <row r="5">
      <c r="A5" s="14">
        <f t="shared" si="10"/>
        <v>4</v>
      </c>
      <c r="B5" s="12"/>
      <c r="C5" s="12"/>
      <c r="D5" s="12"/>
      <c r="E5" s="14">
        <f t="shared" si="14"/>
        <v>2800</v>
      </c>
      <c r="K5" s="12">
        <f t="shared" ref="K5:L5" si="15">sum(B5:B$31)</f>
        <v>366601535</v>
      </c>
      <c r="L5" s="12">
        <f t="shared" si="15"/>
        <v>1099650359</v>
      </c>
      <c r="M5" s="12">
        <f t="shared" si="5"/>
        <v>292209767</v>
      </c>
      <c r="N5" s="12">
        <f t="shared" ref="N5:O5" si="16">sum($B5:$B$28)</f>
        <v>148201535</v>
      </c>
      <c r="O5" s="12">
        <f t="shared" si="16"/>
        <v>148201535</v>
      </c>
      <c r="P5" s="12">
        <f t="shared" si="7"/>
        <v>119309767</v>
      </c>
      <c r="Q5" s="12">
        <f t="shared" ref="Q5:R5" si="17">sum($B5:$B$25)</f>
        <v>86601535</v>
      </c>
      <c r="R5" s="12">
        <f t="shared" si="17"/>
        <v>86601535</v>
      </c>
      <c r="S5" s="12">
        <f t="shared" si="9"/>
        <v>69709767</v>
      </c>
    </row>
    <row r="6">
      <c r="A6" s="14">
        <f t="shared" si="10"/>
        <v>5</v>
      </c>
      <c r="B6" s="12"/>
      <c r="C6" s="12"/>
      <c r="D6" s="12"/>
      <c r="E6" s="14">
        <f t="shared" si="14"/>
        <v>3000</v>
      </c>
      <c r="K6" s="12">
        <f t="shared" ref="K6:L6" si="18">sum(B6:B$31)</f>
        <v>366601535</v>
      </c>
      <c r="L6" s="12">
        <f t="shared" si="18"/>
        <v>1099650359</v>
      </c>
      <c r="M6" s="12">
        <f t="shared" si="5"/>
        <v>292209767</v>
      </c>
      <c r="N6" s="12">
        <f t="shared" ref="N6:O6" si="19">sum($B6:$B$28)</f>
        <v>148201535</v>
      </c>
      <c r="O6" s="12">
        <f t="shared" si="19"/>
        <v>148201535</v>
      </c>
      <c r="P6" s="12">
        <f t="shared" si="7"/>
        <v>119309767</v>
      </c>
      <c r="Q6" s="12">
        <f t="shared" ref="Q6:R6" si="20">sum($B6:$B$25)</f>
        <v>86601535</v>
      </c>
      <c r="R6" s="12">
        <f t="shared" si="20"/>
        <v>86601535</v>
      </c>
      <c r="S6" s="12">
        <f t="shared" si="9"/>
        <v>69709767</v>
      </c>
    </row>
    <row r="7">
      <c r="A7" s="14">
        <f t="shared" si="10"/>
        <v>6</v>
      </c>
      <c r="B7" s="18">
        <v>19101.0</v>
      </c>
      <c r="C7" s="18">
        <v>58256.0</v>
      </c>
      <c r="D7" s="18">
        <v>0.0</v>
      </c>
      <c r="E7" s="14">
        <f t="shared" si="14"/>
        <v>3200</v>
      </c>
      <c r="F7" s="7">
        <v>0.0</v>
      </c>
      <c r="G7" s="7">
        <v>0.0</v>
      </c>
      <c r="H7" s="7">
        <v>23.0</v>
      </c>
      <c r="I7" s="7">
        <v>24.0</v>
      </c>
      <c r="K7" s="12">
        <f t="shared" ref="K7:L7" si="21">sum(B7:B$31)</f>
        <v>366601535</v>
      </c>
      <c r="L7" s="12">
        <f t="shared" si="21"/>
        <v>1099650359</v>
      </c>
      <c r="M7" s="12">
        <f t="shared" si="5"/>
        <v>292209767</v>
      </c>
      <c r="N7" s="12">
        <f t="shared" ref="N7:O7" si="22">sum($B7:$B$28)</f>
        <v>148201535</v>
      </c>
      <c r="O7" s="12">
        <f t="shared" si="22"/>
        <v>148201535</v>
      </c>
      <c r="P7" s="12">
        <f t="shared" si="7"/>
        <v>119309767</v>
      </c>
      <c r="Q7" s="12">
        <f t="shared" ref="Q7:R7" si="23">sum($B7:$B$25)</f>
        <v>86601535</v>
      </c>
      <c r="R7" s="12">
        <f t="shared" si="23"/>
        <v>86601535</v>
      </c>
      <c r="S7" s="12">
        <f t="shared" si="9"/>
        <v>69709767</v>
      </c>
    </row>
    <row r="8">
      <c r="A8" s="14">
        <f t="shared" si="10"/>
        <v>7</v>
      </c>
      <c r="B8" s="18">
        <v>39156.0</v>
      </c>
      <c r="C8" s="18">
        <v>114601.0</v>
      </c>
      <c r="D8" s="18">
        <v>0.0</v>
      </c>
      <c r="E8" s="14">
        <f t="shared" si="14"/>
        <v>3400</v>
      </c>
      <c r="F8" s="7">
        <v>0.0</v>
      </c>
      <c r="G8" s="7">
        <v>0.0</v>
      </c>
      <c r="H8" s="7">
        <v>46.0</v>
      </c>
      <c r="I8" s="7">
        <v>48.0</v>
      </c>
      <c r="K8" s="12">
        <f t="shared" ref="K8:L8" si="24">sum(B8:B$31)</f>
        <v>366582434</v>
      </c>
      <c r="L8" s="12">
        <f t="shared" si="24"/>
        <v>1099592103</v>
      </c>
      <c r="M8" s="12">
        <f t="shared" si="5"/>
        <v>292209767</v>
      </c>
      <c r="N8" s="12">
        <f t="shared" ref="N8:O8" si="25">sum($B8:$B$28)</f>
        <v>148182434</v>
      </c>
      <c r="O8" s="12">
        <f t="shared" si="25"/>
        <v>148182434</v>
      </c>
      <c r="P8" s="12">
        <f t="shared" si="7"/>
        <v>119309767</v>
      </c>
      <c r="Q8" s="12">
        <f t="shared" ref="Q8:R8" si="26">sum($B8:$B$25)</f>
        <v>86582434</v>
      </c>
      <c r="R8" s="12">
        <f t="shared" si="26"/>
        <v>86582434</v>
      </c>
      <c r="S8" s="12">
        <f t="shared" si="9"/>
        <v>69709767</v>
      </c>
    </row>
    <row r="9">
      <c r="A9" s="14">
        <f t="shared" si="10"/>
        <v>8</v>
      </c>
      <c r="B9" s="18">
        <v>62076.0</v>
      </c>
      <c r="C9" s="18">
        <v>181451.0</v>
      </c>
      <c r="D9" s="12"/>
      <c r="E9" s="14">
        <f t="shared" si="14"/>
        <v>3600</v>
      </c>
      <c r="F9" s="7">
        <v>0.0</v>
      </c>
      <c r="G9" s="7">
        <v>1.0</v>
      </c>
      <c r="H9" s="7">
        <v>33.0</v>
      </c>
      <c r="I9" s="7">
        <v>36.0</v>
      </c>
      <c r="K9" s="12">
        <f t="shared" ref="K9:L9" si="27">sum(B9:B$31)</f>
        <v>366543278</v>
      </c>
      <c r="L9" s="12">
        <f t="shared" si="27"/>
        <v>1099477502</v>
      </c>
      <c r="M9" s="12">
        <f t="shared" si="5"/>
        <v>292209767</v>
      </c>
      <c r="N9" s="12">
        <f t="shared" ref="N9:O9" si="28">sum($B9:$B$28)</f>
        <v>148143278</v>
      </c>
      <c r="O9" s="12">
        <f t="shared" si="28"/>
        <v>148143278</v>
      </c>
      <c r="P9" s="12">
        <f t="shared" si="7"/>
        <v>119309767</v>
      </c>
      <c r="Q9" s="12">
        <f t="shared" ref="Q9:R9" si="29">sum($B9:$B$25)</f>
        <v>86543278</v>
      </c>
      <c r="R9" s="12">
        <f t="shared" si="29"/>
        <v>86543278</v>
      </c>
      <c r="S9" s="12">
        <f t="shared" si="9"/>
        <v>69709767</v>
      </c>
    </row>
    <row r="10">
      <c r="A10" s="14">
        <f t="shared" si="10"/>
        <v>9</v>
      </c>
      <c r="B10" s="18">
        <v>95501.0</v>
      </c>
      <c r="C10" s="18">
        <v>296051.0</v>
      </c>
      <c r="D10" s="18">
        <v>79266.0</v>
      </c>
      <c r="E10" s="14">
        <f t="shared" si="14"/>
        <v>3800</v>
      </c>
      <c r="F10" s="7">
        <v>0.0</v>
      </c>
      <c r="G10" s="7">
        <v>2.0</v>
      </c>
      <c r="H10" s="7">
        <v>11.0</v>
      </c>
      <c r="I10" s="7">
        <v>3.0</v>
      </c>
      <c r="K10" s="12">
        <f t="shared" ref="K10:L10" si="30">sum(B10:B$31)</f>
        <v>366481202</v>
      </c>
      <c r="L10" s="12">
        <f t="shared" si="30"/>
        <v>1099296051</v>
      </c>
      <c r="M10" s="12">
        <f t="shared" si="5"/>
        <v>292209767</v>
      </c>
      <c r="N10" s="12">
        <f t="shared" ref="N10:O10" si="31">sum($B10:$B$28)</f>
        <v>148081202</v>
      </c>
      <c r="O10" s="12">
        <f t="shared" si="31"/>
        <v>148081202</v>
      </c>
      <c r="P10" s="12">
        <f t="shared" si="7"/>
        <v>119309767</v>
      </c>
      <c r="Q10" s="12">
        <f t="shared" ref="Q10:R10" si="32">sum($B10:$B$25)</f>
        <v>86481202</v>
      </c>
      <c r="R10" s="12">
        <f t="shared" si="32"/>
        <v>86481202</v>
      </c>
      <c r="S10" s="12">
        <f t="shared" si="9"/>
        <v>69709767</v>
      </c>
    </row>
    <row r="11">
      <c r="A11" s="14">
        <f t="shared" si="10"/>
        <v>10</v>
      </c>
      <c r="B11" s="12"/>
      <c r="C11" s="12"/>
      <c r="D11" s="12"/>
      <c r="E11" s="14">
        <f t="shared" si="14"/>
        <v>4000</v>
      </c>
      <c r="K11" s="12">
        <f t="shared" ref="K11:L11" si="33">sum(B11:B$31)</f>
        <v>366385701</v>
      </c>
      <c r="L11" s="12">
        <f t="shared" si="33"/>
        <v>1099000000</v>
      </c>
      <c r="M11" s="12">
        <f t="shared" si="5"/>
        <v>292130501</v>
      </c>
      <c r="N11" s="12">
        <f t="shared" ref="N11:O11" si="34">sum($B11:$B$28)</f>
        <v>147985701</v>
      </c>
      <c r="O11" s="12">
        <f t="shared" si="34"/>
        <v>147985701</v>
      </c>
      <c r="P11" s="12">
        <f t="shared" si="7"/>
        <v>119230501</v>
      </c>
      <c r="Q11" s="12">
        <f t="shared" ref="Q11:R11" si="35">sum($B11:$B$25)</f>
        <v>86385701</v>
      </c>
      <c r="R11" s="12">
        <f t="shared" si="35"/>
        <v>86385701</v>
      </c>
      <c r="S11" s="12">
        <f t="shared" si="9"/>
        <v>69630501</v>
      </c>
    </row>
    <row r="12">
      <c r="A12" s="14">
        <f t="shared" si="10"/>
        <v>11</v>
      </c>
      <c r="B12" s="12"/>
      <c r="C12" s="12"/>
      <c r="D12" s="12"/>
      <c r="E12" s="14">
        <f t="shared" si="14"/>
        <v>4200</v>
      </c>
      <c r="K12" s="12">
        <f t="shared" ref="K12:L12" si="36">sum(B12:B$31)</f>
        <v>366385701</v>
      </c>
      <c r="L12" s="12">
        <f t="shared" si="36"/>
        <v>1099000000</v>
      </c>
      <c r="M12" s="12">
        <f t="shared" si="5"/>
        <v>292130501</v>
      </c>
      <c r="N12" s="12">
        <f t="shared" ref="N12:O12" si="37">sum($B12:$B$28)</f>
        <v>147985701</v>
      </c>
      <c r="O12" s="12">
        <f t="shared" si="37"/>
        <v>147985701</v>
      </c>
      <c r="P12" s="12">
        <f t="shared" si="7"/>
        <v>119230501</v>
      </c>
      <c r="Q12" s="12">
        <f t="shared" ref="Q12:R12" si="38">sum($B12:$B$25)</f>
        <v>86385701</v>
      </c>
      <c r="R12" s="12">
        <f t="shared" si="38"/>
        <v>86385701</v>
      </c>
      <c r="S12" s="12">
        <f t="shared" si="9"/>
        <v>69630501</v>
      </c>
    </row>
    <row r="13">
      <c r="A13" s="14">
        <f t="shared" si="10"/>
        <v>12</v>
      </c>
      <c r="B13" s="12"/>
      <c r="C13" s="12"/>
      <c r="D13" s="12"/>
      <c r="E13" s="14">
        <f t="shared" si="14"/>
        <v>4400</v>
      </c>
      <c r="K13" s="12">
        <f t="shared" ref="K13:L13" si="39">sum(B13:B$31)</f>
        <v>366385701</v>
      </c>
      <c r="L13" s="12">
        <f t="shared" si="39"/>
        <v>1099000000</v>
      </c>
      <c r="M13" s="12">
        <f t="shared" si="5"/>
        <v>292130501</v>
      </c>
      <c r="N13" s="12">
        <f t="shared" ref="N13:O13" si="40">sum($B13:$B$28)</f>
        <v>147985701</v>
      </c>
      <c r="O13" s="12">
        <f t="shared" si="40"/>
        <v>147985701</v>
      </c>
      <c r="P13" s="12">
        <f t="shared" si="7"/>
        <v>119230501</v>
      </c>
      <c r="Q13" s="12">
        <f t="shared" ref="Q13:R13" si="41">sum($B13:$B$25)</f>
        <v>86385701</v>
      </c>
      <c r="R13" s="12">
        <f t="shared" si="41"/>
        <v>86385701</v>
      </c>
      <c r="S13" s="12">
        <f t="shared" si="9"/>
        <v>69630501</v>
      </c>
    </row>
    <row r="14">
      <c r="A14" s="14">
        <f t="shared" si="10"/>
        <v>13</v>
      </c>
      <c r="B14" s="18"/>
      <c r="C14" s="18"/>
      <c r="D14" s="18"/>
      <c r="E14" s="14">
        <f t="shared" si="14"/>
        <v>4600</v>
      </c>
      <c r="K14" s="12">
        <f t="shared" ref="K14:L14" si="42">sum(B14:B$31)</f>
        <v>366385701</v>
      </c>
      <c r="L14" s="12">
        <f t="shared" si="42"/>
        <v>1099000000</v>
      </c>
      <c r="M14" s="12">
        <f t="shared" si="5"/>
        <v>292130501</v>
      </c>
      <c r="N14" s="12">
        <f t="shared" ref="N14:O14" si="43">sum($B14:$B$28)</f>
        <v>147985701</v>
      </c>
      <c r="O14" s="12">
        <f t="shared" si="43"/>
        <v>147985701</v>
      </c>
      <c r="P14" s="12">
        <f t="shared" si="7"/>
        <v>119230501</v>
      </c>
      <c r="Q14" s="12">
        <f t="shared" ref="Q14:R14" si="44">sum($B14:$B$25)</f>
        <v>86385701</v>
      </c>
      <c r="R14" s="12">
        <f t="shared" si="44"/>
        <v>86385701</v>
      </c>
      <c r="S14" s="12">
        <f t="shared" si="9"/>
        <v>69630501</v>
      </c>
    </row>
    <row r="15">
      <c r="A15" s="14">
        <f t="shared" si="10"/>
        <v>14</v>
      </c>
      <c r="B15" s="18">
        <v>785701.0</v>
      </c>
      <c r="C15" s="18">
        <v>2300000.0</v>
      </c>
      <c r="D15" s="18">
        <v>630501.0</v>
      </c>
      <c r="E15" s="14">
        <f t="shared" si="14"/>
        <v>4800</v>
      </c>
      <c r="F15" s="7">
        <v>0.0</v>
      </c>
      <c r="G15" s="7">
        <v>8.0</v>
      </c>
      <c r="H15" s="7">
        <v>6.0</v>
      </c>
      <c r="I15" s="7">
        <v>33.0</v>
      </c>
      <c r="K15" s="12">
        <f t="shared" ref="K15:L15" si="45">sum(B15:B$31)</f>
        <v>366385701</v>
      </c>
      <c r="L15" s="12">
        <f t="shared" si="45"/>
        <v>1099000000</v>
      </c>
      <c r="M15" s="12">
        <f t="shared" si="5"/>
        <v>292130501</v>
      </c>
      <c r="N15" s="12">
        <f t="shared" ref="N15:O15" si="46">sum($B15:$B$28)</f>
        <v>147985701</v>
      </c>
      <c r="O15" s="12">
        <f t="shared" si="46"/>
        <v>147985701</v>
      </c>
      <c r="P15" s="12">
        <f t="shared" si="7"/>
        <v>119230501</v>
      </c>
      <c r="Q15" s="12">
        <f t="shared" ref="Q15:R15" si="47">sum($B15:$B$25)</f>
        <v>86385701</v>
      </c>
      <c r="R15" s="12">
        <f t="shared" si="47"/>
        <v>86385701</v>
      </c>
      <c r="S15" s="12">
        <f t="shared" si="9"/>
        <v>69630501</v>
      </c>
    </row>
    <row r="16">
      <c r="A16" s="14">
        <f t="shared" si="10"/>
        <v>15</v>
      </c>
      <c r="B16" s="12"/>
      <c r="C16" s="12"/>
      <c r="D16" s="12"/>
      <c r="E16" s="14">
        <f t="shared" si="14"/>
        <v>5000</v>
      </c>
      <c r="K16" s="12">
        <f t="shared" ref="K16:L16" si="48">sum(B16:B$31)</f>
        <v>365600000</v>
      </c>
      <c r="L16" s="12">
        <f t="shared" si="48"/>
        <v>1096700000</v>
      </c>
      <c r="M16" s="12">
        <f t="shared" si="5"/>
        <v>291500000</v>
      </c>
      <c r="N16" s="12">
        <f t="shared" ref="N16:O16" si="49">sum($B16:$B$28)</f>
        <v>147200000</v>
      </c>
      <c r="O16" s="12">
        <f t="shared" si="49"/>
        <v>147200000</v>
      </c>
      <c r="P16" s="12">
        <f t="shared" si="7"/>
        <v>118600000</v>
      </c>
      <c r="Q16" s="12">
        <f t="shared" ref="Q16:R16" si="50">sum($B16:$B$25)</f>
        <v>85600000</v>
      </c>
      <c r="R16" s="12">
        <f t="shared" si="50"/>
        <v>85600000</v>
      </c>
      <c r="S16" s="12">
        <f t="shared" si="9"/>
        <v>69000000</v>
      </c>
    </row>
    <row r="17">
      <c r="A17" s="14">
        <f t="shared" si="10"/>
        <v>16</v>
      </c>
      <c r="B17" s="12"/>
      <c r="C17" s="12"/>
      <c r="D17" s="12"/>
      <c r="E17" s="14">
        <f t="shared" si="14"/>
        <v>5200</v>
      </c>
      <c r="K17" s="12">
        <f t="shared" ref="K17:L17" si="51">sum(B17:B$31)</f>
        <v>365600000</v>
      </c>
      <c r="L17" s="12">
        <f t="shared" si="51"/>
        <v>1096700000</v>
      </c>
      <c r="M17" s="12">
        <f t="shared" si="5"/>
        <v>291500000</v>
      </c>
      <c r="N17" s="12">
        <f t="shared" ref="N17:O17" si="52">sum($B17:$B$28)</f>
        <v>147200000</v>
      </c>
      <c r="O17" s="12">
        <f t="shared" si="52"/>
        <v>147200000</v>
      </c>
      <c r="P17" s="12">
        <f t="shared" si="7"/>
        <v>118600000</v>
      </c>
      <c r="Q17" s="12">
        <f t="shared" ref="Q17:R17" si="53">sum($B17:$B$25)</f>
        <v>85600000</v>
      </c>
      <c r="R17" s="12">
        <f t="shared" si="53"/>
        <v>85600000</v>
      </c>
      <c r="S17" s="12">
        <f t="shared" si="9"/>
        <v>69000000</v>
      </c>
    </row>
    <row r="18">
      <c r="A18" s="14">
        <f t="shared" si="10"/>
        <v>17</v>
      </c>
      <c r="B18" s="12"/>
      <c r="C18" s="12"/>
      <c r="D18" s="12"/>
      <c r="E18" s="14">
        <f t="shared" si="14"/>
        <v>5400</v>
      </c>
      <c r="K18" s="12">
        <f t="shared" ref="K18:L18" si="54">sum(B18:B$31)</f>
        <v>365600000</v>
      </c>
      <c r="L18" s="12">
        <f t="shared" si="54"/>
        <v>1096700000</v>
      </c>
      <c r="M18" s="12">
        <f t="shared" si="5"/>
        <v>291500000</v>
      </c>
      <c r="N18" s="12">
        <f t="shared" ref="N18:O18" si="55">sum($B18:$B$28)</f>
        <v>147200000</v>
      </c>
      <c r="O18" s="12">
        <f t="shared" si="55"/>
        <v>147200000</v>
      </c>
      <c r="P18" s="12">
        <f t="shared" si="7"/>
        <v>118600000</v>
      </c>
      <c r="Q18" s="12">
        <f t="shared" ref="Q18:R18" si="56">sum($B18:$B$25)</f>
        <v>85600000</v>
      </c>
      <c r="R18" s="12">
        <f t="shared" si="56"/>
        <v>85600000</v>
      </c>
      <c r="S18" s="12">
        <f t="shared" si="9"/>
        <v>69000000</v>
      </c>
    </row>
    <row r="19">
      <c r="A19" s="14">
        <f t="shared" si="10"/>
        <v>18</v>
      </c>
      <c r="B19" s="12"/>
      <c r="C19" s="12"/>
      <c r="D19" s="12"/>
      <c r="E19" s="14">
        <f t="shared" si="14"/>
        <v>5600</v>
      </c>
      <c r="K19" s="12">
        <f t="shared" ref="K19:L19" si="57">sum(B19:B$31)</f>
        <v>365600000</v>
      </c>
      <c r="L19" s="12">
        <f t="shared" si="57"/>
        <v>1096700000</v>
      </c>
      <c r="M19" s="12">
        <f t="shared" si="5"/>
        <v>291500000</v>
      </c>
      <c r="N19" s="12">
        <f t="shared" ref="N19:O19" si="58">sum($B19:$B$28)</f>
        <v>147200000</v>
      </c>
      <c r="O19" s="12">
        <f t="shared" si="58"/>
        <v>147200000</v>
      </c>
      <c r="P19" s="12">
        <f t="shared" si="7"/>
        <v>118600000</v>
      </c>
      <c r="Q19" s="12">
        <f t="shared" ref="Q19:R19" si="59">sum($B19:$B$25)</f>
        <v>85600000</v>
      </c>
      <c r="R19" s="12">
        <f t="shared" si="59"/>
        <v>85600000</v>
      </c>
      <c r="S19" s="12">
        <f t="shared" si="9"/>
        <v>69000000</v>
      </c>
    </row>
    <row r="20">
      <c r="A20" s="14">
        <f t="shared" si="10"/>
        <v>19</v>
      </c>
      <c r="B20" s="12"/>
      <c r="C20" s="12"/>
      <c r="D20" s="12"/>
      <c r="E20" s="14">
        <f t="shared" si="14"/>
        <v>5800</v>
      </c>
      <c r="K20" s="12">
        <f t="shared" ref="K20:L20" si="60">sum(B20:B$31)</f>
        <v>365600000</v>
      </c>
      <c r="L20" s="12">
        <f t="shared" si="60"/>
        <v>1096700000</v>
      </c>
      <c r="M20" s="12">
        <f t="shared" si="5"/>
        <v>291500000</v>
      </c>
      <c r="N20" s="12">
        <f t="shared" ref="N20:O20" si="61">sum($B20:$B$28)</f>
        <v>147200000</v>
      </c>
      <c r="O20" s="12">
        <f t="shared" si="61"/>
        <v>147200000</v>
      </c>
      <c r="P20" s="12">
        <f t="shared" si="7"/>
        <v>118600000</v>
      </c>
      <c r="Q20" s="12">
        <f t="shared" ref="Q20:R20" si="62">sum($B20:$B$25)</f>
        <v>85600000</v>
      </c>
      <c r="R20" s="12">
        <f t="shared" si="62"/>
        <v>85600000</v>
      </c>
      <c r="S20" s="12">
        <f t="shared" si="9"/>
        <v>69000000</v>
      </c>
    </row>
    <row r="21">
      <c r="A21" s="14">
        <f t="shared" si="10"/>
        <v>20</v>
      </c>
      <c r="B21" s="18">
        <v>9200000.0</v>
      </c>
      <c r="C21" s="18">
        <v>2.77E7</v>
      </c>
      <c r="D21" s="18">
        <v>7400000.0</v>
      </c>
      <c r="E21" s="14">
        <f t="shared" si="14"/>
        <v>6000</v>
      </c>
      <c r="F21" s="7">
        <v>2.0</v>
      </c>
      <c r="G21" s="7">
        <v>13.0</v>
      </c>
      <c r="H21" s="7">
        <v>3.0</v>
      </c>
      <c r="I21" s="7">
        <v>27.0</v>
      </c>
      <c r="K21" s="12">
        <f t="shared" ref="K21:L21" si="63">sum(B21:B$31)</f>
        <v>365600000</v>
      </c>
      <c r="L21" s="12">
        <f t="shared" si="63"/>
        <v>1096700000</v>
      </c>
      <c r="M21" s="12">
        <f t="shared" si="5"/>
        <v>291500000</v>
      </c>
      <c r="N21" s="12">
        <f t="shared" ref="N21:O21" si="64">sum($B21:$B$28)</f>
        <v>147200000</v>
      </c>
      <c r="O21" s="12">
        <f t="shared" si="64"/>
        <v>147200000</v>
      </c>
      <c r="P21" s="12">
        <f t="shared" si="7"/>
        <v>118600000</v>
      </c>
      <c r="Q21" s="12">
        <f t="shared" ref="Q21:R21" si="65">sum($B21:$B$25)</f>
        <v>85600000</v>
      </c>
      <c r="R21" s="12">
        <f t="shared" si="65"/>
        <v>85600000</v>
      </c>
      <c r="S21" s="12">
        <f t="shared" si="9"/>
        <v>69000000</v>
      </c>
    </row>
    <row r="22">
      <c r="A22" s="14">
        <f t="shared" si="10"/>
        <v>21</v>
      </c>
      <c r="B22" s="18">
        <v>1.29E7</v>
      </c>
      <c r="C22" s="18">
        <v>3.88E7</v>
      </c>
      <c r="D22" s="18">
        <v>1.01E7</v>
      </c>
      <c r="E22" s="14">
        <f t="shared" si="14"/>
        <v>6200</v>
      </c>
      <c r="F22" s="7">
        <v>3.0</v>
      </c>
      <c r="G22" s="7">
        <v>7.0</v>
      </c>
      <c r="H22" s="7">
        <v>22.0</v>
      </c>
      <c r="I22" s="7">
        <v>29.0</v>
      </c>
      <c r="K22" s="12">
        <f t="shared" ref="K22:L22" si="66">sum(B22:B$31)</f>
        <v>356400000</v>
      </c>
      <c r="L22" s="12">
        <f t="shared" si="66"/>
        <v>1069000000</v>
      </c>
      <c r="M22" s="12">
        <f t="shared" si="5"/>
        <v>284100000</v>
      </c>
      <c r="N22" s="12">
        <f t="shared" ref="N22:O22" si="67">sum($B22:$B$28)</f>
        <v>138000000</v>
      </c>
      <c r="O22" s="12">
        <f t="shared" si="67"/>
        <v>138000000</v>
      </c>
      <c r="P22" s="12">
        <f t="shared" si="7"/>
        <v>111200000</v>
      </c>
      <c r="Q22" s="12">
        <f t="shared" ref="Q22:R22" si="68">sum($B22:$B$25)</f>
        <v>76400000</v>
      </c>
      <c r="R22" s="12">
        <f t="shared" si="68"/>
        <v>76400000</v>
      </c>
      <c r="S22" s="12">
        <f t="shared" si="9"/>
        <v>61600000</v>
      </c>
    </row>
    <row r="23">
      <c r="A23" s="14">
        <f t="shared" si="10"/>
        <v>22</v>
      </c>
      <c r="B23" s="18">
        <v>1.66E7</v>
      </c>
      <c r="C23" s="18">
        <v>4.99E7</v>
      </c>
      <c r="D23" s="18">
        <v>1.38E7</v>
      </c>
      <c r="E23" s="14">
        <f t="shared" si="14"/>
        <v>6400</v>
      </c>
      <c r="F23" s="7">
        <v>4.0</v>
      </c>
      <c r="G23" s="7">
        <v>7.0</v>
      </c>
      <c r="H23" s="7">
        <v>11.0</v>
      </c>
      <c r="I23" s="7">
        <v>13.0</v>
      </c>
      <c r="K23" s="12">
        <f t="shared" ref="K23:L23" si="69">sum(B23:B$31)</f>
        <v>343500000</v>
      </c>
      <c r="L23" s="12">
        <f t="shared" si="69"/>
        <v>1030200000</v>
      </c>
      <c r="M23" s="12">
        <f t="shared" si="5"/>
        <v>274000000</v>
      </c>
      <c r="N23" s="12">
        <f t="shared" ref="N23:O23" si="70">sum($B23:$B$28)</f>
        <v>125100000</v>
      </c>
      <c r="O23" s="12">
        <f t="shared" si="70"/>
        <v>125100000</v>
      </c>
      <c r="P23" s="12">
        <f t="shared" si="7"/>
        <v>101100000</v>
      </c>
      <c r="Q23" s="12">
        <f t="shared" ref="Q23:R23" si="71">sum($B23:$B$25)</f>
        <v>63500000</v>
      </c>
      <c r="R23" s="12">
        <f t="shared" si="71"/>
        <v>63500000</v>
      </c>
      <c r="S23" s="12">
        <f t="shared" si="9"/>
        <v>51500000</v>
      </c>
    </row>
    <row r="24">
      <c r="A24" s="14">
        <f t="shared" si="10"/>
        <v>23</v>
      </c>
      <c r="B24" s="18">
        <v>2.12E7</v>
      </c>
      <c r="C24" s="18">
        <v>6.29E7</v>
      </c>
      <c r="D24" s="18">
        <v>1.66E7</v>
      </c>
      <c r="E24" s="14">
        <f t="shared" si="14"/>
        <v>6600</v>
      </c>
      <c r="F24" s="7">
        <v>5.0</v>
      </c>
      <c r="G24" s="7">
        <v>14.0</v>
      </c>
      <c r="H24" s="7">
        <v>8.0</v>
      </c>
      <c r="I24" s="7">
        <v>35.0</v>
      </c>
      <c r="K24" s="12">
        <f t="shared" ref="K24:L24" si="72">sum(B24:B$31)</f>
        <v>326900000</v>
      </c>
      <c r="L24" s="12">
        <f t="shared" si="72"/>
        <v>980300000</v>
      </c>
      <c r="M24" s="12">
        <f t="shared" si="5"/>
        <v>260200000</v>
      </c>
      <c r="N24" s="12">
        <f t="shared" ref="N24:O24" si="73">sum($B24:$B$28)</f>
        <v>108500000</v>
      </c>
      <c r="O24" s="12">
        <f t="shared" si="73"/>
        <v>108500000</v>
      </c>
      <c r="P24" s="12">
        <f t="shared" si="7"/>
        <v>87300000</v>
      </c>
      <c r="Q24" s="12">
        <f t="shared" ref="Q24:R24" si="74">sum($B24:$B$25)</f>
        <v>46900000</v>
      </c>
      <c r="R24" s="12">
        <f t="shared" si="74"/>
        <v>46900000</v>
      </c>
      <c r="S24" s="12">
        <f t="shared" si="9"/>
        <v>37700000</v>
      </c>
    </row>
    <row r="25">
      <c r="A25" s="14">
        <f t="shared" si="10"/>
        <v>24</v>
      </c>
      <c r="B25" s="18">
        <v>2.57E7</v>
      </c>
      <c r="C25" s="18">
        <v>7.82E7</v>
      </c>
      <c r="D25" s="18">
        <v>2.11E7</v>
      </c>
      <c r="E25" s="14">
        <f t="shared" si="14"/>
        <v>6800</v>
      </c>
      <c r="F25" s="7">
        <v>7.0</v>
      </c>
      <c r="G25" s="7">
        <v>19.0</v>
      </c>
      <c r="H25" s="7">
        <v>48.0</v>
      </c>
      <c r="I25" s="7">
        <v>1.0</v>
      </c>
      <c r="K25" s="12">
        <f t="shared" ref="K25:L25" si="75">sum(B25:B$31)</f>
        <v>305700000</v>
      </c>
      <c r="L25" s="12">
        <f t="shared" si="75"/>
        <v>917400000</v>
      </c>
      <c r="M25" s="12">
        <f t="shared" si="5"/>
        <v>243600000</v>
      </c>
      <c r="N25" s="12">
        <f t="shared" ref="N25:O25" si="76">sum($B25:$B$28)</f>
        <v>87300000</v>
      </c>
      <c r="O25" s="12">
        <f t="shared" si="76"/>
        <v>87300000</v>
      </c>
      <c r="P25" s="12">
        <f t="shared" si="7"/>
        <v>70700000</v>
      </c>
      <c r="Q25" s="12">
        <f t="shared" ref="Q25:R25" si="77">sum($B25:$B$25)</f>
        <v>25700000</v>
      </c>
      <c r="R25" s="12">
        <f t="shared" si="77"/>
        <v>25700000</v>
      </c>
      <c r="S25" s="12">
        <f t="shared" si="9"/>
        <v>21100000</v>
      </c>
    </row>
    <row r="26">
      <c r="A26" s="14">
        <f t="shared" si="10"/>
        <v>25</v>
      </c>
      <c r="B26" s="12"/>
      <c r="C26" s="12"/>
      <c r="D26" s="12"/>
      <c r="E26" s="14">
        <f t="shared" si="14"/>
        <v>7000</v>
      </c>
      <c r="K26" s="12">
        <f t="shared" ref="K26:L26" si="78">sum(B26:B$31)</f>
        <v>280000000</v>
      </c>
      <c r="L26" s="12">
        <f t="shared" si="78"/>
        <v>839200000</v>
      </c>
      <c r="M26" s="12">
        <f t="shared" si="5"/>
        <v>222500000</v>
      </c>
      <c r="N26" s="12">
        <f t="shared" ref="N26:O26" si="79">sum($B26:$B$28)</f>
        <v>61600000</v>
      </c>
      <c r="O26" s="12">
        <f t="shared" si="79"/>
        <v>61600000</v>
      </c>
      <c r="P26" s="12">
        <f t="shared" si="7"/>
        <v>49600000</v>
      </c>
    </row>
    <row r="27">
      <c r="A27" s="14">
        <f t="shared" si="10"/>
        <v>26</v>
      </c>
      <c r="B27" s="18">
        <v>6.16E7</v>
      </c>
      <c r="C27" s="18">
        <v>1.84E8</v>
      </c>
      <c r="D27" s="18">
        <v>4.96E7</v>
      </c>
      <c r="E27" s="14">
        <f t="shared" si="14"/>
        <v>7200</v>
      </c>
      <c r="F27" s="7">
        <v>15.0</v>
      </c>
      <c r="G27" s="7">
        <v>8.0</v>
      </c>
      <c r="H27" s="7">
        <v>5.0</v>
      </c>
      <c r="I27" s="7">
        <v>18.0</v>
      </c>
      <c r="K27" s="12">
        <f t="shared" ref="K27:L27" si="80">sum(B27:B$31)</f>
        <v>280000000</v>
      </c>
      <c r="L27" s="12">
        <f t="shared" si="80"/>
        <v>839200000</v>
      </c>
      <c r="M27" s="12">
        <f t="shared" si="5"/>
        <v>222500000</v>
      </c>
      <c r="N27" s="12">
        <f t="shared" ref="N27:O27" si="81">sum($B27:$B$28)</f>
        <v>61600000</v>
      </c>
      <c r="O27" s="12">
        <f t="shared" si="81"/>
        <v>61600000</v>
      </c>
      <c r="P27" s="12">
        <f t="shared" si="7"/>
        <v>49600000</v>
      </c>
    </row>
    <row r="28">
      <c r="A28" s="14">
        <f t="shared" si="10"/>
        <v>27</v>
      </c>
      <c r="B28" s="12"/>
      <c r="C28" s="12"/>
      <c r="D28" s="12"/>
      <c r="E28" s="14">
        <f t="shared" si="14"/>
        <v>7400</v>
      </c>
      <c r="K28" s="12">
        <f t="shared" ref="K28:L28" si="82">sum(B28:B$31)</f>
        <v>218400000</v>
      </c>
      <c r="L28" s="12">
        <f t="shared" si="82"/>
        <v>655200000</v>
      </c>
      <c r="M28" s="12">
        <f t="shared" si="5"/>
        <v>172900000</v>
      </c>
      <c r="N28" s="12">
        <f t="shared" ref="N28:O28" si="83">sum($B28:$B$28)</f>
        <v>0</v>
      </c>
      <c r="O28" s="12">
        <f t="shared" si="83"/>
        <v>0</v>
      </c>
      <c r="P28" s="12">
        <f t="shared" si="7"/>
        <v>0</v>
      </c>
    </row>
    <row r="29">
      <c r="A29" s="14">
        <f t="shared" si="10"/>
        <v>28</v>
      </c>
      <c r="B29" s="12"/>
      <c r="C29" s="12"/>
      <c r="D29" s="12"/>
      <c r="E29" s="14">
        <f t="shared" si="14"/>
        <v>7600</v>
      </c>
      <c r="K29" s="12">
        <f t="shared" ref="K29:L29" si="84">sum(B29:B$31)</f>
        <v>218400000</v>
      </c>
      <c r="L29" s="12">
        <f t="shared" si="84"/>
        <v>655200000</v>
      </c>
      <c r="M29" s="12">
        <f t="shared" si="5"/>
        <v>172900000</v>
      </c>
    </row>
    <row r="30">
      <c r="A30" s="14">
        <f t="shared" si="10"/>
        <v>29</v>
      </c>
      <c r="B30" s="12"/>
      <c r="C30" s="12"/>
      <c r="D30" s="12"/>
      <c r="E30" s="14">
        <f t="shared" si="14"/>
        <v>7800</v>
      </c>
      <c r="K30" s="12">
        <f t="shared" ref="K30:L30" si="85">sum(B30:B$31)</f>
        <v>218400000</v>
      </c>
      <c r="L30" s="12">
        <f t="shared" si="85"/>
        <v>655200000</v>
      </c>
      <c r="M30" s="12">
        <f t="shared" si="5"/>
        <v>172900000</v>
      </c>
    </row>
    <row r="31">
      <c r="A31" s="14">
        <f t="shared" si="10"/>
        <v>30</v>
      </c>
      <c r="B31" s="18">
        <v>2.184E8</v>
      </c>
      <c r="C31" s="18">
        <v>6.552E8</v>
      </c>
      <c r="D31" s="18">
        <v>1.729E8</v>
      </c>
      <c r="E31" s="14">
        <f t="shared" si="14"/>
        <v>8000</v>
      </c>
      <c r="F31" s="7">
        <v>50.0</v>
      </c>
      <c r="G31" s="7">
        <v>19.0</v>
      </c>
      <c r="H31" s="7">
        <v>15.0</v>
      </c>
      <c r="I31" s="7">
        <v>19.0</v>
      </c>
      <c r="K31" s="12">
        <f t="shared" ref="K31:L31" si="86">sum($B$31:$B31)</f>
        <v>218400000</v>
      </c>
      <c r="L31" s="12">
        <f t="shared" si="86"/>
        <v>218400000</v>
      </c>
      <c r="M31" s="12">
        <f t="shared" si="5"/>
        <v>172900000</v>
      </c>
    </row>
    <row r="32">
      <c r="B32" s="12"/>
      <c r="C32" s="12"/>
      <c r="D32" s="12"/>
    </row>
    <row r="33">
      <c r="B33" s="12"/>
      <c r="C33" s="12"/>
      <c r="D33" s="12"/>
    </row>
    <row r="34">
      <c r="B34" s="12"/>
      <c r="C34" s="12"/>
      <c r="D34" s="12"/>
    </row>
    <row r="35">
      <c r="B35" s="12"/>
      <c r="C35" s="12"/>
      <c r="D35" s="12"/>
    </row>
    <row r="36">
      <c r="B36" s="12"/>
      <c r="C36" s="12"/>
      <c r="D36" s="12"/>
    </row>
    <row r="37">
      <c r="B37" s="12"/>
      <c r="C37" s="12"/>
      <c r="D37" s="12"/>
    </row>
    <row r="38">
      <c r="B38" s="12"/>
      <c r="C38" s="12"/>
      <c r="D38" s="12"/>
    </row>
    <row r="39">
      <c r="B39" s="12"/>
      <c r="C39" s="12"/>
      <c r="D39" s="12"/>
    </row>
    <row r="40">
      <c r="B40" s="12"/>
      <c r="C40" s="12"/>
      <c r="D40" s="12"/>
    </row>
    <row r="41">
      <c r="B41" s="12"/>
      <c r="C41" s="12"/>
      <c r="D41" s="12"/>
    </row>
    <row r="42">
      <c r="B42" s="12"/>
      <c r="C42" s="12"/>
      <c r="D42" s="12"/>
    </row>
    <row r="43">
      <c r="B43" s="12"/>
      <c r="C43" s="12"/>
      <c r="D43" s="12"/>
    </row>
    <row r="44">
      <c r="B44" s="12"/>
      <c r="C44" s="12"/>
      <c r="D44" s="12"/>
    </row>
    <row r="45">
      <c r="B45" s="12"/>
      <c r="C45" s="12"/>
      <c r="D45" s="12"/>
    </row>
    <row r="46">
      <c r="B46" s="12"/>
      <c r="C46" s="12"/>
      <c r="D46" s="12"/>
    </row>
    <row r="47">
      <c r="B47" s="12"/>
      <c r="C47" s="12"/>
      <c r="D47" s="12"/>
    </row>
    <row r="48">
      <c r="B48" s="12"/>
      <c r="C48" s="12"/>
      <c r="D48" s="12"/>
    </row>
    <row r="49">
      <c r="B49" s="12"/>
      <c r="C49" s="12"/>
      <c r="D49" s="12"/>
    </row>
    <row r="50">
      <c r="B50" s="12"/>
      <c r="C50" s="12"/>
      <c r="D50" s="12"/>
    </row>
    <row r="51">
      <c r="B51" s="12"/>
      <c r="C51" s="12"/>
      <c r="D51" s="12"/>
    </row>
    <row r="52">
      <c r="B52" s="12"/>
      <c r="C52" s="12"/>
      <c r="D52" s="12"/>
    </row>
    <row r="53">
      <c r="B53" s="12"/>
      <c r="C53" s="12"/>
      <c r="D53" s="12"/>
    </row>
    <row r="54">
      <c r="B54" s="12"/>
      <c r="C54" s="12"/>
      <c r="D54" s="12"/>
    </row>
    <row r="55">
      <c r="B55" s="12"/>
      <c r="C55" s="12"/>
      <c r="D55" s="12"/>
    </row>
    <row r="56">
      <c r="B56" s="12"/>
      <c r="C56" s="12"/>
      <c r="D56" s="12"/>
    </row>
    <row r="57">
      <c r="B57" s="12"/>
      <c r="C57" s="12"/>
      <c r="D57" s="12"/>
    </row>
    <row r="58">
      <c r="B58" s="12"/>
      <c r="C58" s="12"/>
      <c r="D58" s="12"/>
    </row>
    <row r="59">
      <c r="B59" s="12"/>
      <c r="C59" s="12"/>
      <c r="D59" s="12"/>
    </row>
    <row r="60">
      <c r="B60" s="12"/>
      <c r="C60" s="12"/>
      <c r="D60" s="12"/>
    </row>
    <row r="61">
      <c r="B61" s="12"/>
      <c r="C61" s="12"/>
      <c r="D61" s="12"/>
    </row>
    <row r="62">
      <c r="B62" s="12"/>
      <c r="C62" s="12"/>
      <c r="D62" s="12"/>
    </row>
    <row r="63">
      <c r="B63" s="12"/>
      <c r="C63" s="12"/>
      <c r="D63" s="12"/>
    </row>
    <row r="64">
      <c r="B64" s="12"/>
      <c r="C64" s="12"/>
      <c r="D64" s="12"/>
    </row>
    <row r="65">
      <c r="B65" s="12"/>
      <c r="C65" s="12"/>
      <c r="D65" s="12"/>
    </row>
    <row r="66">
      <c r="B66" s="12"/>
      <c r="C66" s="12"/>
      <c r="D66" s="12"/>
    </row>
    <row r="67">
      <c r="B67" s="12"/>
      <c r="C67" s="12"/>
      <c r="D67" s="12"/>
    </row>
    <row r="68">
      <c r="B68" s="12"/>
      <c r="C68" s="12"/>
      <c r="D68" s="12"/>
    </row>
    <row r="69">
      <c r="B69" s="12"/>
      <c r="C69" s="12"/>
      <c r="D69" s="12"/>
    </row>
    <row r="70">
      <c r="B70" s="12"/>
      <c r="C70" s="12"/>
      <c r="D70" s="12"/>
    </row>
    <row r="71">
      <c r="B71" s="12"/>
      <c r="C71" s="12"/>
      <c r="D71" s="12"/>
    </row>
    <row r="72">
      <c r="B72" s="12"/>
      <c r="C72" s="12"/>
      <c r="D72" s="12"/>
    </row>
    <row r="73">
      <c r="B73" s="12"/>
      <c r="C73" s="12"/>
      <c r="D73" s="12"/>
    </row>
    <row r="74">
      <c r="B74" s="12"/>
      <c r="C74" s="12"/>
      <c r="D74" s="12"/>
    </row>
    <row r="75">
      <c r="B75" s="12"/>
      <c r="C75" s="12"/>
      <c r="D75" s="12"/>
    </row>
    <row r="76">
      <c r="B76" s="12"/>
      <c r="C76" s="12"/>
      <c r="D76" s="12"/>
    </row>
    <row r="77">
      <c r="B77" s="12"/>
      <c r="C77" s="12"/>
      <c r="D77" s="12"/>
    </row>
    <row r="78">
      <c r="B78" s="12"/>
      <c r="C78" s="12"/>
      <c r="D78" s="12"/>
    </row>
    <row r="79">
      <c r="B79" s="12"/>
      <c r="C79" s="12"/>
      <c r="D79" s="12"/>
    </row>
    <row r="80">
      <c r="B80" s="12"/>
      <c r="C80" s="12"/>
      <c r="D80" s="12"/>
    </row>
    <row r="81">
      <c r="B81" s="12"/>
      <c r="C81" s="12"/>
      <c r="D81" s="12"/>
    </row>
    <row r="82">
      <c r="B82" s="12"/>
      <c r="C82" s="12"/>
      <c r="D82" s="12"/>
    </row>
    <row r="83">
      <c r="B83" s="12"/>
      <c r="C83" s="12"/>
      <c r="D83" s="12"/>
    </row>
    <row r="84">
      <c r="B84" s="12"/>
      <c r="C84" s="12"/>
      <c r="D84" s="12"/>
    </row>
    <row r="85">
      <c r="B85" s="12"/>
      <c r="C85" s="12"/>
      <c r="D85" s="12"/>
    </row>
    <row r="86">
      <c r="B86" s="12"/>
      <c r="C86" s="12"/>
      <c r="D86" s="12"/>
    </row>
    <row r="87">
      <c r="B87" s="12"/>
      <c r="C87" s="12"/>
      <c r="D87" s="12"/>
    </row>
    <row r="88">
      <c r="B88" s="12"/>
      <c r="C88" s="12"/>
      <c r="D88" s="12"/>
    </row>
    <row r="89">
      <c r="B89" s="12"/>
      <c r="C89" s="12"/>
      <c r="D89" s="12"/>
    </row>
    <row r="90">
      <c r="B90" s="12"/>
      <c r="C90" s="12"/>
      <c r="D90" s="12"/>
    </row>
    <row r="91">
      <c r="B91" s="12"/>
      <c r="C91" s="12"/>
      <c r="D91" s="12"/>
    </row>
    <row r="92">
      <c r="B92" s="12"/>
      <c r="C92" s="12"/>
      <c r="D92" s="12"/>
    </row>
    <row r="93">
      <c r="B93" s="12"/>
      <c r="C93" s="12"/>
      <c r="D93" s="12"/>
    </row>
    <row r="94">
      <c r="B94" s="12"/>
      <c r="C94" s="12"/>
      <c r="D94" s="12"/>
    </row>
    <row r="95">
      <c r="B95" s="12"/>
      <c r="C95" s="12"/>
      <c r="D95" s="12"/>
    </row>
    <row r="96">
      <c r="B96" s="12"/>
      <c r="C96" s="12"/>
      <c r="D96" s="12"/>
    </row>
    <row r="97">
      <c r="B97" s="12"/>
      <c r="C97" s="12"/>
      <c r="D97" s="12"/>
    </row>
    <row r="98">
      <c r="B98" s="12"/>
      <c r="C98" s="12"/>
      <c r="D98" s="12"/>
    </row>
    <row r="99">
      <c r="B99" s="12"/>
      <c r="C99" s="12"/>
      <c r="D99" s="12"/>
    </row>
    <row r="100">
      <c r="B100" s="12"/>
      <c r="C100" s="12"/>
      <c r="D100" s="12"/>
    </row>
    <row r="101">
      <c r="B101" s="12"/>
      <c r="C101" s="12"/>
      <c r="D101" s="12"/>
    </row>
    <row r="102">
      <c r="B102" s="12"/>
      <c r="C102" s="12"/>
      <c r="D102" s="12"/>
    </row>
    <row r="103">
      <c r="B103" s="12"/>
      <c r="C103" s="12"/>
      <c r="D103" s="12"/>
    </row>
    <row r="104">
      <c r="B104" s="12"/>
      <c r="C104" s="12"/>
      <c r="D104" s="12"/>
    </row>
    <row r="105">
      <c r="B105" s="12"/>
      <c r="C105" s="12"/>
      <c r="D105" s="12"/>
    </row>
    <row r="106">
      <c r="B106" s="12"/>
      <c r="C106" s="12"/>
      <c r="D106" s="12"/>
    </row>
    <row r="107">
      <c r="B107" s="12"/>
      <c r="C107" s="12"/>
      <c r="D107" s="12"/>
    </row>
    <row r="108">
      <c r="B108" s="12"/>
      <c r="C108" s="12"/>
      <c r="D108" s="12"/>
    </row>
    <row r="109">
      <c r="B109" s="12"/>
      <c r="C109" s="12"/>
      <c r="D109" s="12"/>
    </row>
    <row r="110">
      <c r="B110" s="12"/>
      <c r="C110" s="12"/>
      <c r="D110" s="12"/>
    </row>
    <row r="111">
      <c r="B111" s="12"/>
      <c r="C111" s="12"/>
      <c r="D111" s="12"/>
    </row>
    <row r="112">
      <c r="B112" s="12"/>
      <c r="C112" s="12"/>
      <c r="D112" s="12"/>
    </row>
    <row r="113">
      <c r="B113" s="12"/>
      <c r="C113" s="12"/>
      <c r="D113" s="12"/>
    </row>
    <row r="114">
      <c r="B114" s="12"/>
      <c r="C114" s="12"/>
      <c r="D114" s="12"/>
    </row>
    <row r="115">
      <c r="B115" s="12"/>
      <c r="C115" s="12"/>
      <c r="D115" s="12"/>
    </row>
    <row r="116">
      <c r="B116" s="12"/>
      <c r="C116" s="12"/>
      <c r="D116" s="12"/>
    </row>
    <row r="117">
      <c r="B117" s="12"/>
      <c r="C117" s="12"/>
      <c r="D117" s="12"/>
    </row>
    <row r="118">
      <c r="B118" s="12"/>
      <c r="C118" s="12"/>
      <c r="D118" s="12"/>
    </row>
    <row r="119">
      <c r="B119" s="12"/>
      <c r="C119" s="12"/>
      <c r="D119" s="12"/>
    </row>
    <row r="120">
      <c r="B120" s="12"/>
      <c r="C120" s="12"/>
      <c r="D120" s="12"/>
    </row>
    <row r="121">
      <c r="B121" s="12"/>
      <c r="C121" s="12"/>
      <c r="D121" s="12"/>
    </row>
    <row r="122">
      <c r="B122" s="12"/>
      <c r="C122" s="12"/>
      <c r="D122" s="12"/>
    </row>
    <row r="123">
      <c r="B123" s="12"/>
      <c r="C123" s="12"/>
      <c r="D123" s="12"/>
    </row>
    <row r="124">
      <c r="B124" s="12"/>
      <c r="C124" s="12"/>
      <c r="D124" s="12"/>
    </row>
    <row r="125">
      <c r="B125" s="12"/>
      <c r="C125" s="12"/>
      <c r="D125" s="12"/>
    </row>
    <row r="126">
      <c r="B126" s="12"/>
      <c r="C126" s="12"/>
      <c r="D126" s="12"/>
    </row>
    <row r="127">
      <c r="B127" s="12"/>
      <c r="C127" s="12"/>
      <c r="D127" s="12"/>
    </row>
    <row r="128">
      <c r="B128" s="12"/>
      <c r="C128" s="12"/>
      <c r="D128" s="12"/>
    </row>
    <row r="129">
      <c r="B129" s="12"/>
      <c r="C129" s="12"/>
      <c r="D129" s="12"/>
    </row>
    <row r="130">
      <c r="B130" s="12"/>
      <c r="C130" s="12"/>
      <c r="D130" s="12"/>
    </row>
    <row r="131">
      <c r="B131" s="12"/>
      <c r="C131" s="12"/>
      <c r="D131" s="12"/>
    </row>
    <row r="132">
      <c r="B132" s="12"/>
      <c r="C132" s="12"/>
      <c r="D132" s="12"/>
    </row>
    <row r="133">
      <c r="B133" s="12"/>
      <c r="C133" s="12"/>
      <c r="D133" s="12"/>
    </row>
    <row r="134">
      <c r="B134" s="12"/>
      <c r="C134" s="12"/>
      <c r="D134" s="12"/>
    </row>
    <row r="135">
      <c r="B135" s="12"/>
      <c r="C135" s="12"/>
      <c r="D135" s="12"/>
    </row>
    <row r="136">
      <c r="B136" s="12"/>
      <c r="C136" s="12"/>
      <c r="D136" s="12"/>
    </row>
    <row r="137">
      <c r="B137" s="12"/>
      <c r="C137" s="12"/>
      <c r="D137" s="12"/>
    </row>
    <row r="138">
      <c r="B138" s="12"/>
      <c r="C138" s="12"/>
      <c r="D138" s="12"/>
    </row>
    <row r="139">
      <c r="B139" s="12"/>
      <c r="C139" s="12"/>
      <c r="D139" s="12"/>
    </row>
    <row r="140">
      <c r="B140" s="12"/>
      <c r="C140" s="12"/>
      <c r="D140" s="12"/>
    </row>
    <row r="141">
      <c r="B141" s="12"/>
      <c r="C141" s="12"/>
      <c r="D141" s="12"/>
    </row>
    <row r="142">
      <c r="B142" s="12"/>
      <c r="C142" s="12"/>
      <c r="D142" s="12"/>
    </row>
    <row r="143">
      <c r="B143" s="12"/>
      <c r="C143" s="12"/>
      <c r="D143" s="12"/>
    </row>
    <row r="144">
      <c r="B144" s="12"/>
      <c r="C144" s="12"/>
      <c r="D144" s="12"/>
    </row>
    <row r="145">
      <c r="B145" s="12"/>
      <c r="C145" s="12"/>
      <c r="D145" s="12"/>
    </row>
    <row r="146">
      <c r="B146" s="12"/>
      <c r="C146" s="12"/>
      <c r="D146" s="12"/>
    </row>
    <row r="147">
      <c r="B147" s="12"/>
      <c r="C147" s="12"/>
      <c r="D147" s="12"/>
    </row>
    <row r="148">
      <c r="B148" s="12"/>
      <c r="C148" s="12"/>
      <c r="D148" s="12"/>
    </row>
    <row r="149">
      <c r="B149" s="12"/>
      <c r="C149" s="12"/>
      <c r="D149" s="12"/>
    </row>
    <row r="150">
      <c r="B150" s="12"/>
      <c r="C150" s="12"/>
      <c r="D150" s="12"/>
    </row>
    <row r="151">
      <c r="B151" s="12"/>
      <c r="C151" s="12"/>
      <c r="D151" s="12"/>
    </row>
    <row r="152">
      <c r="B152" s="12"/>
      <c r="C152" s="12"/>
      <c r="D152" s="12"/>
    </row>
    <row r="153">
      <c r="B153" s="12"/>
      <c r="C153" s="12"/>
      <c r="D153" s="12"/>
    </row>
    <row r="154">
      <c r="B154" s="12"/>
      <c r="C154" s="12"/>
      <c r="D154" s="12"/>
    </row>
    <row r="155">
      <c r="B155" s="12"/>
      <c r="C155" s="12"/>
      <c r="D155" s="12"/>
    </row>
    <row r="156">
      <c r="B156" s="12"/>
      <c r="C156" s="12"/>
      <c r="D156" s="12"/>
    </row>
    <row r="157">
      <c r="B157" s="12"/>
      <c r="C157" s="12"/>
      <c r="D157" s="12"/>
    </row>
    <row r="158">
      <c r="B158" s="12"/>
      <c r="C158" s="12"/>
      <c r="D158" s="12"/>
    </row>
    <row r="159">
      <c r="B159" s="12"/>
      <c r="C159" s="12"/>
      <c r="D159" s="12"/>
    </row>
    <row r="160">
      <c r="B160" s="12"/>
      <c r="C160" s="12"/>
      <c r="D160" s="12"/>
    </row>
    <row r="161">
      <c r="B161" s="12"/>
      <c r="C161" s="12"/>
      <c r="D161" s="12"/>
    </row>
    <row r="162">
      <c r="B162" s="12"/>
      <c r="C162" s="12"/>
      <c r="D162" s="12"/>
    </row>
    <row r="163">
      <c r="B163" s="12"/>
      <c r="C163" s="12"/>
      <c r="D163" s="12"/>
    </row>
    <row r="164">
      <c r="B164" s="12"/>
      <c r="C164" s="12"/>
      <c r="D164" s="12"/>
    </row>
    <row r="165">
      <c r="B165" s="12"/>
      <c r="C165" s="12"/>
      <c r="D165" s="12"/>
    </row>
    <row r="166">
      <c r="B166" s="12"/>
      <c r="C166" s="12"/>
      <c r="D166" s="12"/>
    </row>
    <row r="167">
      <c r="B167" s="12"/>
      <c r="C167" s="12"/>
      <c r="D167" s="12"/>
    </row>
    <row r="168">
      <c r="B168" s="12"/>
      <c r="C168" s="12"/>
      <c r="D168" s="12"/>
    </row>
    <row r="169">
      <c r="B169" s="12"/>
      <c r="C169" s="12"/>
      <c r="D169" s="12"/>
    </row>
    <row r="170">
      <c r="B170" s="12"/>
      <c r="C170" s="12"/>
      <c r="D170" s="12"/>
    </row>
    <row r="171">
      <c r="B171" s="12"/>
      <c r="C171" s="12"/>
      <c r="D171" s="12"/>
    </row>
    <row r="172">
      <c r="B172" s="12"/>
      <c r="C172" s="12"/>
      <c r="D172" s="12"/>
    </row>
    <row r="173">
      <c r="B173" s="12"/>
      <c r="C173" s="12"/>
      <c r="D173" s="12"/>
    </row>
    <row r="174">
      <c r="B174" s="12"/>
      <c r="C174" s="12"/>
      <c r="D174" s="12"/>
    </row>
    <row r="175">
      <c r="B175" s="12"/>
      <c r="C175" s="12"/>
      <c r="D175" s="12"/>
    </row>
    <row r="176">
      <c r="B176" s="12"/>
      <c r="C176" s="12"/>
      <c r="D176" s="12"/>
    </row>
    <row r="177">
      <c r="B177" s="12"/>
      <c r="C177" s="12"/>
      <c r="D177" s="12"/>
    </row>
    <row r="178">
      <c r="B178" s="12"/>
      <c r="C178" s="12"/>
      <c r="D178" s="12"/>
    </row>
    <row r="179">
      <c r="B179" s="12"/>
      <c r="C179" s="12"/>
      <c r="D179" s="12"/>
    </row>
    <row r="180">
      <c r="B180" s="12"/>
      <c r="C180" s="12"/>
      <c r="D180" s="12"/>
    </row>
    <row r="181">
      <c r="B181" s="12"/>
      <c r="C181" s="12"/>
      <c r="D181" s="12"/>
    </row>
    <row r="182">
      <c r="B182" s="12"/>
      <c r="C182" s="12"/>
      <c r="D182" s="12"/>
    </row>
    <row r="183">
      <c r="B183" s="12"/>
      <c r="C183" s="12"/>
      <c r="D183" s="12"/>
    </row>
    <row r="184">
      <c r="B184" s="12"/>
      <c r="C184" s="12"/>
      <c r="D184" s="12"/>
    </row>
    <row r="185">
      <c r="B185" s="12"/>
      <c r="C185" s="12"/>
      <c r="D185" s="12"/>
    </row>
    <row r="186">
      <c r="B186" s="12"/>
      <c r="C186" s="12"/>
      <c r="D186" s="12"/>
    </row>
    <row r="187">
      <c r="B187" s="12"/>
      <c r="C187" s="12"/>
      <c r="D187" s="12"/>
    </row>
    <row r="188">
      <c r="B188" s="12"/>
      <c r="C188" s="12"/>
      <c r="D188" s="12"/>
    </row>
    <row r="189">
      <c r="B189" s="12"/>
      <c r="C189" s="12"/>
      <c r="D189" s="12"/>
    </row>
    <row r="190">
      <c r="B190" s="12"/>
      <c r="C190" s="12"/>
      <c r="D190" s="12"/>
    </row>
    <row r="191">
      <c r="B191" s="12"/>
      <c r="C191" s="12"/>
      <c r="D191" s="12"/>
    </row>
    <row r="192">
      <c r="B192" s="12"/>
      <c r="C192" s="12"/>
      <c r="D192" s="12"/>
    </row>
    <row r="193">
      <c r="B193" s="12"/>
      <c r="C193" s="12"/>
      <c r="D193" s="12"/>
    </row>
    <row r="194">
      <c r="B194" s="12"/>
      <c r="C194" s="12"/>
      <c r="D194" s="12"/>
    </row>
    <row r="195">
      <c r="B195" s="12"/>
      <c r="C195" s="12"/>
      <c r="D195" s="12"/>
    </row>
    <row r="196">
      <c r="B196" s="12"/>
      <c r="C196" s="12"/>
      <c r="D196" s="12"/>
    </row>
    <row r="197">
      <c r="B197" s="12"/>
      <c r="C197" s="12"/>
      <c r="D197" s="12"/>
    </row>
    <row r="198">
      <c r="B198" s="12"/>
      <c r="C198" s="12"/>
      <c r="D198" s="12"/>
    </row>
    <row r="199">
      <c r="B199" s="12"/>
      <c r="C199" s="12"/>
      <c r="D199" s="12"/>
    </row>
    <row r="200">
      <c r="B200" s="12"/>
      <c r="C200" s="12"/>
      <c r="D200" s="12"/>
    </row>
    <row r="201">
      <c r="B201" s="12"/>
      <c r="C201" s="12"/>
      <c r="D201" s="12"/>
    </row>
    <row r="202">
      <c r="B202" s="12"/>
      <c r="C202" s="12"/>
      <c r="D202" s="12"/>
    </row>
    <row r="203">
      <c r="B203" s="12"/>
      <c r="C203" s="12"/>
      <c r="D203" s="12"/>
    </row>
    <row r="204">
      <c r="B204" s="12"/>
      <c r="C204" s="12"/>
      <c r="D204" s="12"/>
    </row>
    <row r="205">
      <c r="B205" s="12"/>
      <c r="C205" s="12"/>
      <c r="D205" s="12"/>
    </row>
    <row r="206">
      <c r="B206" s="12"/>
      <c r="C206" s="12"/>
      <c r="D206" s="12"/>
    </row>
    <row r="207">
      <c r="B207" s="12"/>
      <c r="C207" s="12"/>
      <c r="D207" s="12"/>
    </row>
    <row r="208">
      <c r="B208" s="12"/>
      <c r="C208" s="12"/>
      <c r="D208" s="12"/>
    </row>
    <row r="209">
      <c r="B209" s="12"/>
      <c r="C209" s="12"/>
      <c r="D209" s="12"/>
    </row>
    <row r="210">
      <c r="B210" s="12"/>
      <c r="C210" s="12"/>
      <c r="D210" s="12"/>
    </row>
    <row r="211">
      <c r="B211" s="12"/>
      <c r="C211" s="12"/>
      <c r="D211" s="12"/>
    </row>
    <row r="212">
      <c r="B212" s="12"/>
      <c r="C212" s="12"/>
      <c r="D212" s="12"/>
    </row>
    <row r="213">
      <c r="B213" s="12"/>
      <c r="C213" s="12"/>
      <c r="D213" s="12"/>
    </row>
    <row r="214">
      <c r="B214" s="12"/>
      <c r="C214" s="12"/>
      <c r="D214" s="12"/>
    </row>
    <row r="215">
      <c r="B215" s="12"/>
      <c r="C215" s="12"/>
      <c r="D215" s="12"/>
    </row>
    <row r="216">
      <c r="B216" s="12"/>
      <c r="C216" s="12"/>
      <c r="D216" s="12"/>
    </row>
    <row r="217">
      <c r="B217" s="12"/>
      <c r="C217" s="12"/>
      <c r="D217" s="12"/>
    </row>
    <row r="218">
      <c r="B218" s="12"/>
      <c r="C218" s="12"/>
      <c r="D218" s="12"/>
    </row>
    <row r="219">
      <c r="B219" s="12"/>
      <c r="C219" s="12"/>
      <c r="D219" s="12"/>
    </row>
    <row r="220">
      <c r="B220" s="12"/>
      <c r="C220" s="12"/>
      <c r="D220" s="12"/>
    </row>
    <row r="221">
      <c r="B221" s="12"/>
      <c r="C221" s="12"/>
      <c r="D221" s="12"/>
    </row>
    <row r="222">
      <c r="B222" s="12"/>
      <c r="C222" s="12"/>
      <c r="D222" s="12"/>
    </row>
    <row r="223">
      <c r="B223" s="12"/>
      <c r="C223" s="12"/>
      <c r="D223" s="12"/>
    </row>
    <row r="224">
      <c r="B224" s="12"/>
      <c r="C224" s="12"/>
      <c r="D224" s="12"/>
    </row>
    <row r="225">
      <c r="B225" s="12"/>
      <c r="C225" s="12"/>
      <c r="D225" s="12"/>
    </row>
    <row r="226">
      <c r="B226" s="12"/>
      <c r="C226" s="12"/>
      <c r="D226" s="12"/>
    </row>
    <row r="227">
      <c r="B227" s="12"/>
      <c r="C227" s="12"/>
      <c r="D227" s="12"/>
    </row>
    <row r="228">
      <c r="B228" s="12"/>
      <c r="C228" s="12"/>
      <c r="D228" s="12"/>
    </row>
    <row r="229">
      <c r="B229" s="12"/>
      <c r="C229" s="12"/>
      <c r="D229" s="12"/>
    </row>
    <row r="230">
      <c r="B230" s="12"/>
      <c r="C230" s="12"/>
      <c r="D230" s="12"/>
    </row>
    <row r="231">
      <c r="B231" s="12"/>
      <c r="C231" s="12"/>
      <c r="D231" s="12"/>
    </row>
    <row r="232">
      <c r="B232" s="12"/>
      <c r="C232" s="12"/>
      <c r="D232" s="12"/>
    </row>
    <row r="233">
      <c r="B233" s="12"/>
      <c r="C233" s="12"/>
      <c r="D233" s="12"/>
    </row>
    <row r="234">
      <c r="B234" s="12"/>
      <c r="C234" s="12"/>
      <c r="D234" s="12"/>
    </row>
    <row r="235">
      <c r="B235" s="12"/>
      <c r="C235" s="12"/>
      <c r="D235" s="12"/>
    </row>
    <row r="236">
      <c r="B236" s="12"/>
      <c r="C236" s="12"/>
      <c r="D236" s="12"/>
    </row>
    <row r="237">
      <c r="B237" s="12"/>
      <c r="C237" s="12"/>
      <c r="D237" s="12"/>
    </row>
    <row r="238">
      <c r="B238" s="12"/>
      <c r="C238" s="12"/>
      <c r="D238" s="12"/>
    </row>
    <row r="239">
      <c r="B239" s="12"/>
      <c r="C239" s="12"/>
      <c r="D239" s="12"/>
    </row>
    <row r="240">
      <c r="B240" s="12"/>
      <c r="C240" s="12"/>
      <c r="D240" s="12"/>
    </row>
    <row r="241">
      <c r="B241" s="12"/>
      <c r="C241" s="12"/>
      <c r="D241" s="12"/>
    </row>
    <row r="242">
      <c r="B242" s="12"/>
      <c r="C242" s="12"/>
      <c r="D242" s="12"/>
    </row>
    <row r="243">
      <c r="B243" s="12"/>
      <c r="C243" s="12"/>
      <c r="D243" s="12"/>
    </row>
    <row r="244">
      <c r="B244" s="12"/>
      <c r="C244" s="12"/>
      <c r="D244" s="12"/>
    </row>
    <row r="245">
      <c r="B245" s="12"/>
      <c r="C245" s="12"/>
      <c r="D245" s="12"/>
    </row>
    <row r="246">
      <c r="B246" s="12"/>
      <c r="C246" s="12"/>
      <c r="D246" s="12"/>
    </row>
    <row r="247">
      <c r="B247" s="12"/>
      <c r="C247" s="12"/>
      <c r="D247" s="12"/>
    </row>
    <row r="248">
      <c r="B248" s="12"/>
      <c r="C248" s="12"/>
      <c r="D248" s="12"/>
    </row>
    <row r="249">
      <c r="B249" s="12"/>
      <c r="C249" s="12"/>
      <c r="D249" s="12"/>
    </row>
    <row r="250">
      <c r="B250" s="12"/>
      <c r="C250" s="12"/>
      <c r="D250" s="12"/>
    </row>
    <row r="251">
      <c r="B251" s="12"/>
      <c r="C251" s="12"/>
      <c r="D251" s="12"/>
    </row>
    <row r="252">
      <c r="B252" s="12"/>
      <c r="C252" s="12"/>
      <c r="D252" s="12"/>
    </row>
    <row r="253">
      <c r="B253" s="12"/>
      <c r="C253" s="12"/>
      <c r="D253" s="12"/>
    </row>
    <row r="254">
      <c r="B254" s="12"/>
      <c r="C254" s="12"/>
      <c r="D254" s="12"/>
    </row>
    <row r="255">
      <c r="B255" s="12"/>
      <c r="C255" s="12"/>
      <c r="D255" s="12"/>
    </row>
    <row r="256">
      <c r="B256" s="12"/>
      <c r="C256" s="12"/>
      <c r="D256" s="12"/>
    </row>
    <row r="257">
      <c r="B257" s="12"/>
      <c r="C257" s="12"/>
      <c r="D257" s="12"/>
    </row>
    <row r="258">
      <c r="B258" s="12"/>
      <c r="C258" s="12"/>
      <c r="D258" s="12"/>
    </row>
    <row r="259">
      <c r="B259" s="12"/>
      <c r="C259" s="12"/>
      <c r="D259" s="12"/>
    </row>
    <row r="260">
      <c r="B260" s="12"/>
      <c r="C260" s="12"/>
      <c r="D260" s="12"/>
    </row>
    <row r="261">
      <c r="B261" s="12"/>
      <c r="C261" s="12"/>
      <c r="D261" s="12"/>
    </row>
    <row r="262">
      <c r="B262" s="12"/>
      <c r="C262" s="12"/>
      <c r="D262" s="12"/>
    </row>
    <row r="263">
      <c r="B263" s="12"/>
      <c r="C263" s="12"/>
      <c r="D263" s="12"/>
    </row>
    <row r="264">
      <c r="B264" s="12"/>
      <c r="C264" s="12"/>
      <c r="D264" s="12"/>
    </row>
    <row r="265">
      <c r="B265" s="12"/>
      <c r="C265" s="12"/>
      <c r="D265" s="12"/>
    </row>
    <row r="266">
      <c r="B266" s="12"/>
      <c r="C266" s="12"/>
      <c r="D266" s="12"/>
    </row>
    <row r="267">
      <c r="B267" s="12"/>
      <c r="C267" s="12"/>
      <c r="D267" s="12"/>
    </row>
    <row r="268">
      <c r="B268" s="12"/>
      <c r="C268" s="12"/>
      <c r="D268" s="12"/>
    </row>
    <row r="269">
      <c r="B269" s="12"/>
      <c r="C269" s="12"/>
      <c r="D269" s="12"/>
    </row>
    <row r="270">
      <c r="B270" s="12"/>
      <c r="C270" s="12"/>
      <c r="D270" s="12"/>
    </row>
    <row r="271">
      <c r="B271" s="12"/>
      <c r="C271" s="12"/>
      <c r="D271" s="12"/>
    </row>
    <row r="272">
      <c r="B272" s="12"/>
      <c r="C272" s="12"/>
      <c r="D272" s="12"/>
    </row>
    <row r="273">
      <c r="B273" s="12"/>
      <c r="C273" s="12"/>
      <c r="D273" s="12"/>
    </row>
    <row r="274">
      <c r="B274" s="12"/>
      <c r="C274" s="12"/>
      <c r="D274" s="12"/>
    </row>
    <row r="275">
      <c r="B275" s="12"/>
      <c r="C275" s="12"/>
      <c r="D275" s="12"/>
    </row>
    <row r="276">
      <c r="B276" s="12"/>
      <c r="C276" s="12"/>
      <c r="D276" s="12"/>
    </row>
    <row r="277">
      <c r="B277" s="12"/>
      <c r="C277" s="12"/>
      <c r="D277" s="12"/>
    </row>
    <row r="278">
      <c r="B278" s="12"/>
      <c r="C278" s="12"/>
      <c r="D278" s="12"/>
    </row>
    <row r="279">
      <c r="B279" s="12"/>
      <c r="C279" s="12"/>
      <c r="D279" s="12"/>
    </row>
    <row r="280">
      <c r="B280" s="12"/>
      <c r="C280" s="12"/>
      <c r="D280" s="12"/>
    </row>
    <row r="281">
      <c r="B281" s="12"/>
      <c r="C281" s="12"/>
      <c r="D281" s="12"/>
    </row>
    <row r="282">
      <c r="B282" s="12"/>
      <c r="C282" s="12"/>
      <c r="D282" s="12"/>
    </row>
    <row r="283">
      <c r="B283" s="12"/>
      <c r="C283" s="12"/>
      <c r="D283" s="12"/>
    </row>
    <row r="284">
      <c r="B284" s="12"/>
      <c r="C284" s="12"/>
      <c r="D284" s="12"/>
    </row>
    <row r="285">
      <c r="B285" s="12"/>
      <c r="C285" s="12"/>
      <c r="D285" s="12"/>
    </row>
    <row r="286">
      <c r="B286" s="12"/>
      <c r="C286" s="12"/>
      <c r="D286" s="12"/>
    </row>
    <row r="287">
      <c r="B287" s="12"/>
      <c r="C287" s="12"/>
      <c r="D287" s="12"/>
    </row>
    <row r="288">
      <c r="B288" s="12"/>
      <c r="C288" s="12"/>
      <c r="D288" s="12"/>
    </row>
    <row r="289">
      <c r="B289" s="12"/>
      <c r="C289" s="12"/>
      <c r="D289" s="12"/>
    </row>
    <row r="290">
      <c r="B290" s="12"/>
      <c r="C290" s="12"/>
      <c r="D290" s="12"/>
    </row>
    <row r="291">
      <c r="B291" s="12"/>
      <c r="C291" s="12"/>
      <c r="D291" s="12"/>
    </row>
    <row r="292">
      <c r="B292" s="12"/>
      <c r="C292" s="12"/>
      <c r="D292" s="12"/>
    </row>
    <row r="293">
      <c r="B293" s="12"/>
      <c r="C293" s="12"/>
      <c r="D293" s="12"/>
    </row>
    <row r="294">
      <c r="B294" s="12"/>
      <c r="C294" s="12"/>
      <c r="D294" s="12"/>
    </row>
    <row r="295">
      <c r="B295" s="12"/>
      <c r="C295" s="12"/>
      <c r="D295" s="12"/>
    </row>
    <row r="296">
      <c r="B296" s="12"/>
      <c r="C296" s="12"/>
      <c r="D296" s="12"/>
    </row>
    <row r="297">
      <c r="B297" s="12"/>
      <c r="C297" s="12"/>
      <c r="D297" s="12"/>
    </row>
    <row r="298">
      <c r="B298" s="12"/>
      <c r="C298" s="12"/>
      <c r="D298" s="12"/>
    </row>
    <row r="299">
      <c r="B299" s="12"/>
      <c r="C299" s="12"/>
      <c r="D299" s="12"/>
    </row>
    <row r="300">
      <c r="B300" s="12"/>
      <c r="C300" s="12"/>
      <c r="D300" s="12"/>
    </row>
    <row r="301">
      <c r="B301" s="12"/>
      <c r="C301" s="12"/>
      <c r="D301" s="12"/>
    </row>
    <row r="302">
      <c r="B302" s="12"/>
      <c r="C302" s="12"/>
      <c r="D302" s="12"/>
    </row>
    <row r="303">
      <c r="B303" s="12"/>
      <c r="C303" s="12"/>
      <c r="D303" s="12"/>
    </row>
    <row r="304">
      <c r="B304" s="12"/>
      <c r="C304" s="12"/>
      <c r="D304" s="12"/>
    </row>
    <row r="305">
      <c r="B305" s="12"/>
      <c r="C305" s="12"/>
      <c r="D305" s="12"/>
    </row>
    <row r="306">
      <c r="B306" s="12"/>
      <c r="C306" s="12"/>
      <c r="D306" s="12"/>
    </row>
    <row r="307">
      <c r="B307" s="12"/>
      <c r="C307" s="12"/>
      <c r="D307" s="12"/>
    </row>
    <row r="308">
      <c r="B308" s="12"/>
      <c r="C308" s="12"/>
      <c r="D308" s="12"/>
    </row>
    <row r="309">
      <c r="B309" s="12"/>
      <c r="C309" s="12"/>
      <c r="D309" s="12"/>
    </row>
    <row r="310">
      <c r="B310" s="12"/>
      <c r="C310" s="12"/>
      <c r="D310" s="12"/>
    </row>
    <row r="311">
      <c r="B311" s="12"/>
      <c r="C311" s="12"/>
      <c r="D311" s="12"/>
    </row>
    <row r="312">
      <c r="B312" s="12"/>
      <c r="C312" s="12"/>
      <c r="D312" s="12"/>
    </row>
    <row r="313">
      <c r="B313" s="12"/>
      <c r="C313" s="12"/>
      <c r="D313" s="12"/>
    </row>
    <row r="314">
      <c r="B314" s="12"/>
      <c r="C314" s="12"/>
      <c r="D314" s="12"/>
    </row>
    <row r="315">
      <c r="B315" s="12"/>
      <c r="C315" s="12"/>
      <c r="D315" s="12"/>
    </row>
    <row r="316">
      <c r="B316" s="12"/>
      <c r="C316" s="12"/>
      <c r="D316" s="12"/>
    </row>
    <row r="317">
      <c r="B317" s="12"/>
      <c r="C317" s="12"/>
      <c r="D317" s="12"/>
    </row>
    <row r="318">
      <c r="B318" s="12"/>
      <c r="C318" s="12"/>
      <c r="D318" s="12"/>
    </row>
    <row r="319">
      <c r="B319" s="12"/>
      <c r="C319" s="12"/>
      <c r="D319" s="12"/>
    </row>
    <row r="320">
      <c r="B320" s="12"/>
      <c r="C320" s="12"/>
      <c r="D320" s="12"/>
    </row>
    <row r="321">
      <c r="B321" s="12"/>
      <c r="C321" s="12"/>
      <c r="D321" s="12"/>
    </row>
    <row r="322">
      <c r="B322" s="12"/>
      <c r="C322" s="12"/>
      <c r="D322" s="12"/>
    </row>
    <row r="323">
      <c r="B323" s="12"/>
      <c r="C323" s="12"/>
      <c r="D323" s="12"/>
    </row>
    <row r="324">
      <c r="B324" s="12"/>
      <c r="C324" s="12"/>
      <c r="D324" s="12"/>
    </row>
    <row r="325">
      <c r="B325" s="12"/>
      <c r="C325" s="12"/>
      <c r="D325" s="12"/>
    </row>
    <row r="326">
      <c r="B326" s="12"/>
      <c r="C326" s="12"/>
      <c r="D326" s="12"/>
    </row>
    <row r="327">
      <c r="B327" s="12"/>
      <c r="C327" s="12"/>
      <c r="D327" s="12"/>
    </row>
    <row r="328">
      <c r="B328" s="12"/>
      <c r="C328" s="12"/>
      <c r="D328" s="12"/>
    </row>
    <row r="329">
      <c r="B329" s="12"/>
      <c r="C329" s="12"/>
      <c r="D329" s="12"/>
    </row>
    <row r="330">
      <c r="B330" s="12"/>
      <c r="C330" s="12"/>
      <c r="D330" s="12"/>
    </row>
    <row r="331">
      <c r="B331" s="12"/>
      <c r="C331" s="12"/>
      <c r="D331" s="12"/>
    </row>
    <row r="332">
      <c r="B332" s="12"/>
      <c r="C332" s="12"/>
      <c r="D332" s="12"/>
    </row>
    <row r="333">
      <c r="B333" s="12"/>
      <c r="C333" s="12"/>
      <c r="D333" s="12"/>
    </row>
    <row r="334">
      <c r="B334" s="12"/>
      <c r="C334" s="12"/>
      <c r="D334" s="12"/>
    </row>
    <row r="335">
      <c r="B335" s="12"/>
      <c r="C335" s="12"/>
      <c r="D335" s="12"/>
    </row>
    <row r="336">
      <c r="B336" s="12"/>
      <c r="C336" s="12"/>
      <c r="D336" s="12"/>
    </row>
    <row r="337">
      <c r="B337" s="12"/>
      <c r="C337" s="12"/>
      <c r="D337" s="12"/>
    </row>
    <row r="338">
      <c r="B338" s="12"/>
      <c r="C338" s="12"/>
      <c r="D338" s="12"/>
    </row>
    <row r="339">
      <c r="B339" s="12"/>
      <c r="C339" s="12"/>
      <c r="D339" s="12"/>
    </row>
    <row r="340">
      <c r="B340" s="12"/>
      <c r="C340" s="12"/>
      <c r="D340" s="12"/>
    </row>
    <row r="341">
      <c r="B341" s="12"/>
      <c r="C341" s="12"/>
      <c r="D341" s="12"/>
    </row>
    <row r="342">
      <c r="B342" s="12"/>
      <c r="C342" s="12"/>
      <c r="D342" s="12"/>
    </row>
    <row r="343">
      <c r="B343" s="12"/>
      <c r="C343" s="12"/>
      <c r="D343" s="12"/>
    </row>
    <row r="344">
      <c r="B344" s="12"/>
      <c r="C344" s="12"/>
      <c r="D344" s="12"/>
    </row>
    <row r="345">
      <c r="B345" s="12"/>
      <c r="C345" s="12"/>
      <c r="D345" s="12"/>
    </row>
    <row r="346">
      <c r="B346" s="12"/>
      <c r="C346" s="12"/>
      <c r="D346" s="12"/>
    </row>
    <row r="347">
      <c r="B347" s="12"/>
      <c r="C347" s="12"/>
      <c r="D347" s="12"/>
    </row>
    <row r="348">
      <c r="B348" s="12"/>
      <c r="C348" s="12"/>
      <c r="D348" s="12"/>
    </row>
    <row r="349">
      <c r="B349" s="12"/>
      <c r="C349" s="12"/>
      <c r="D349" s="12"/>
    </row>
    <row r="350">
      <c r="B350" s="12"/>
      <c r="C350" s="12"/>
      <c r="D350" s="12"/>
    </row>
    <row r="351">
      <c r="B351" s="12"/>
      <c r="C351" s="12"/>
      <c r="D351" s="12"/>
    </row>
    <row r="352">
      <c r="B352" s="12"/>
      <c r="C352" s="12"/>
      <c r="D352" s="12"/>
    </row>
    <row r="353">
      <c r="B353" s="12"/>
      <c r="C353" s="12"/>
      <c r="D353" s="12"/>
    </row>
    <row r="354">
      <c r="B354" s="12"/>
      <c r="C354" s="12"/>
      <c r="D354" s="12"/>
    </row>
    <row r="355">
      <c r="B355" s="12"/>
      <c r="C355" s="12"/>
      <c r="D355" s="12"/>
    </row>
    <row r="356">
      <c r="B356" s="12"/>
      <c r="C356" s="12"/>
      <c r="D356" s="12"/>
    </row>
    <row r="357">
      <c r="B357" s="12"/>
      <c r="C357" s="12"/>
      <c r="D357" s="12"/>
    </row>
    <row r="358">
      <c r="B358" s="12"/>
      <c r="C358" s="12"/>
      <c r="D358" s="12"/>
    </row>
    <row r="359">
      <c r="B359" s="12"/>
      <c r="C359" s="12"/>
      <c r="D359" s="12"/>
    </row>
    <row r="360">
      <c r="B360" s="12"/>
      <c r="C360" s="12"/>
      <c r="D360" s="12"/>
    </row>
    <row r="361">
      <c r="B361" s="12"/>
      <c r="C361" s="12"/>
      <c r="D361" s="12"/>
    </row>
    <row r="362">
      <c r="B362" s="12"/>
      <c r="C362" s="12"/>
      <c r="D362" s="12"/>
    </row>
    <row r="363">
      <c r="B363" s="12"/>
      <c r="C363" s="12"/>
      <c r="D363" s="12"/>
    </row>
    <row r="364">
      <c r="B364" s="12"/>
      <c r="C364" s="12"/>
      <c r="D364" s="12"/>
    </row>
    <row r="365">
      <c r="B365" s="12"/>
      <c r="C365" s="12"/>
      <c r="D365" s="12"/>
    </row>
    <row r="366">
      <c r="B366" s="12"/>
      <c r="C366" s="12"/>
      <c r="D366" s="12"/>
    </row>
    <row r="367">
      <c r="B367" s="12"/>
      <c r="C367" s="12"/>
      <c r="D367" s="12"/>
    </row>
    <row r="368">
      <c r="B368" s="12"/>
      <c r="C368" s="12"/>
      <c r="D368" s="12"/>
    </row>
    <row r="369">
      <c r="B369" s="12"/>
      <c r="C369" s="12"/>
      <c r="D369" s="12"/>
    </row>
    <row r="370">
      <c r="B370" s="12"/>
      <c r="C370" s="12"/>
      <c r="D370" s="12"/>
    </row>
    <row r="371">
      <c r="B371" s="12"/>
      <c r="C371" s="12"/>
      <c r="D371" s="12"/>
    </row>
    <row r="372">
      <c r="B372" s="12"/>
      <c r="C372" s="12"/>
      <c r="D372" s="12"/>
    </row>
    <row r="373">
      <c r="B373" s="12"/>
      <c r="C373" s="12"/>
      <c r="D373" s="12"/>
    </row>
    <row r="374">
      <c r="B374" s="12"/>
      <c r="C374" s="12"/>
      <c r="D374" s="12"/>
    </row>
    <row r="375">
      <c r="B375" s="12"/>
      <c r="C375" s="12"/>
      <c r="D375" s="12"/>
    </row>
    <row r="376">
      <c r="B376" s="12"/>
      <c r="C376" s="12"/>
      <c r="D376" s="12"/>
    </row>
    <row r="377">
      <c r="B377" s="12"/>
      <c r="C377" s="12"/>
      <c r="D377" s="12"/>
    </row>
    <row r="378">
      <c r="B378" s="12"/>
      <c r="C378" s="12"/>
      <c r="D378" s="12"/>
    </row>
    <row r="379">
      <c r="B379" s="12"/>
      <c r="C379" s="12"/>
      <c r="D379" s="12"/>
    </row>
    <row r="380">
      <c r="B380" s="12"/>
      <c r="C380" s="12"/>
      <c r="D380" s="12"/>
    </row>
    <row r="381">
      <c r="B381" s="12"/>
      <c r="C381" s="12"/>
      <c r="D381" s="12"/>
    </row>
    <row r="382">
      <c r="B382" s="12"/>
      <c r="C382" s="12"/>
      <c r="D382" s="12"/>
    </row>
    <row r="383">
      <c r="B383" s="12"/>
      <c r="C383" s="12"/>
      <c r="D383" s="12"/>
    </row>
    <row r="384">
      <c r="B384" s="12"/>
      <c r="C384" s="12"/>
      <c r="D384" s="12"/>
    </row>
    <row r="385">
      <c r="B385" s="12"/>
      <c r="C385" s="12"/>
      <c r="D385" s="12"/>
    </row>
    <row r="386">
      <c r="B386" s="12"/>
      <c r="C386" s="12"/>
      <c r="D386" s="12"/>
    </row>
    <row r="387">
      <c r="B387" s="12"/>
      <c r="C387" s="12"/>
      <c r="D387" s="12"/>
    </row>
    <row r="388">
      <c r="B388" s="12"/>
      <c r="C388" s="12"/>
      <c r="D388" s="12"/>
    </row>
    <row r="389">
      <c r="B389" s="12"/>
      <c r="C389" s="12"/>
      <c r="D389" s="12"/>
    </row>
    <row r="390">
      <c r="B390" s="12"/>
      <c r="C390" s="12"/>
      <c r="D390" s="12"/>
    </row>
    <row r="391">
      <c r="B391" s="12"/>
      <c r="C391" s="12"/>
      <c r="D391" s="12"/>
    </row>
    <row r="392">
      <c r="B392" s="12"/>
      <c r="C392" s="12"/>
      <c r="D392" s="12"/>
    </row>
    <row r="393">
      <c r="B393" s="12"/>
      <c r="C393" s="12"/>
      <c r="D393" s="12"/>
    </row>
    <row r="394">
      <c r="B394" s="12"/>
      <c r="C394" s="12"/>
      <c r="D394" s="12"/>
    </row>
    <row r="395">
      <c r="B395" s="12"/>
      <c r="C395" s="12"/>
      <c r="D395" s="12"/>
    </row>
    <row r="396">
      <c r="B396" s="12"/>
      <c r="C396" s="12"/>
      <c r="D396" s="12"/>
    </row>
    <row r="397">
      <c r="B397" s="12"/>
      <c r="C397" s="12"/>
      <c r="D397" s="12"/>
    </row>
    <row r="398">
      <c r="B398" s="12"/>
      <c r="C398" s="12"/>
      <c r="D398" s="12"/>
    </row>
    <row r="399">
      <c r="B399" s="12"/>
      <c r="C399" s="12"/>
      <c r="D399" s="12"/>
    </row>
    <row r="400">
      <c r="B400" s="12"/>
      <c r="C400" s="12"/>
      <c r="D400" s="12"/>
    </row>
    <row r="401">
      <c r="B401" s="12"/>
      <c r="C401" s="12"/>
      <c r="D401" s="12"/>
    </row>
    <row r="402">
      <c r="B402" s="12"/>
      <c r="C402" s="12"/>
      <c r="D402" s="12"/>
    </row>
    <row r="403">
      <c r="B403" s="12"/>
      <c r="C403" s="12"/>
      <c r="D403" s="12"/>
    </row>
    <row r="404">
      <c r="B404" s="12"/>
      <c r="C404" s="12"/>
      <c r="D404" s="12"/>
    </row>
    <row r="405">
      <c r="B405" s="12"/>
      <c r="C405" s="12"/>
      <c r="D405" s="12"/>
    </row>
    <row r="406">
      <c r="B406" s="12"/>
      <c r="C406" s="12"/>
      <c r="D406" s="12"/>
    </row>
    <row r="407">
      <c r="B407" s="12"/>
      <c r="C407" s="12"/>
      <c r="D407" s="12"/>
    </row>
    <row r="408">
      <c r="B408" s="12"/>
      <c r="C408" s="12"/>
      <c r="D408" s="12"/>
    </row>
    <row r="409">
      <c r="B409" s="12"/>
      <c r="C409" s="12"/>
      <c r="D409" s="12"/>
    </row>
    <row r="410">
      <c r="B410" s="12"/>
      <c r="C410" s="12"/>
      <c r="D410" s="12"/>
    </row>
    <row r="411">
      <c r="B411" s="12"/>
      <c r="C411" s="12"/>
      <c r="D411" s="12"/>
    </row>
    <row r="412">
      <c r="B412" s="12"/>
      <c r="C412" s="12"/>
      <c r="D412" s="12"/>
    </row>
    <row r="413">
      <c r="B413" s="12"/>
      <c r="C413" s="12"/>
      <c r="D413" s="12"/>
    </row>
    <row r="414">
      <c r="B414" s="12"/>
      <c r="C414" s="12"/>
      <c r="D414" s="12"/>
    </row>
    <row r="415">
      <c r="B415" s="12"/>
      <c r="C415" s="12"/>
      <c r="D415" s="12"/>
    </row>
    <row r="416">
      <c r="B416" s="12"/>
      <c r="C416" s="12"/>
      <c r="D416" s="12"/>
    </row>
    <row r="417">
      <c r="B417" s="12"/>
      <c r="C417" s="12"/>
      <c r="D417" s="12"/>
    </row>
    <row r="418">
      <c r="B418" s="12"/>
      <c r="C418" s="12"/>
      <c r="D418" s="12"/>
    </row>
    <row r="419">
      <c r="B419" s="12"/>
      <c r="C419" s="12"/>
      <c r="D419" s="12"/>
    </row>
    <row r="420">
      <c r="B420" s="12"/>
      <c r="C420" s="12"/>
      <c r="D420" s="12"/>
    </row>
    <row r="421">
      <c r="B421" s="12"/>
      <c r="C421" s="12"/>
      <c r="D421" s="12"/>
    </row>
    <row r="422">
      <c r="B422" s="12"/>
      <c r="C422" s="12"/>
      <c r="D422" s="12"/>
    </row>
    <row r="423">
      <c r="B423" s="12"/>
      <c r="C423" s="12"/>
      <c r="D423" s="12"/>
    </row>
    <row r="424">
      <c r="B424" s="12"/>
      <c r="C424" s="12"/>
      <c r="D424" s="12"/>
    </row>
    <row r="425">
      <c r="B425" s="12"/>
      <c r="C425" s="12"/>
      <c r="D425" s="12"/>
    </row>
    <row r="426">
      <c r="B426" s="12"/>
      <c r="C426" s="12"/>
      <c r="D426" s="12"/>
    </row>
    <row r="427">
      <c r="B427" s="12"/>
      <c r="C427" s="12"/>
      <c r="D427" s="12"/>
    </row>
    <row r="428">
      <c r="B428" s="12"/>
      <c r="C428" s="12"/>
      <c r="D428" s="12"/>
    </row>
    <row r="429">
      <c r="B429" s="12"/>
      <c r="C429" s="12"/>
      <c r="D429" s="12"/>
    </row>
    <row r="430">
      <c r="B430" s="12"/>
      <c r="C430" s="12"/>
      <c r="D430" s="12"/>
    </row>
    <row r="431">
      <c r="B431" s="12"/>
      <c r="C431" s="12"/>
      <c r="D431" s="12"/>
    </row>
    <row r="432">
      <c r="B432" s="12"/>
      <c r="C432" s="12"/>
      <c r="D432" s="12"/>
    </row>
    <row r="433">
      <c r="B433" s="12"/>
      <c r="C433" s="12"/>
      <c r="D433" s="12"/>
    </row>
    <row r="434">
      <c r="B434" s="12"/>
      <c r="C434" s="12"/>
      <c r="D434" s="12"/>
    </row>
    <row r="435">
      <c r="B435" s="12"/>
      <c r="C435" s="12"/>
      <c r="D435" s="12"/>
    </row>
    <row r="436">
      <c r="B436" s="12"/>
      <c r="C436" s="12"/>
      <c r="D436" s="12"/>
    </row>
    <row r="437">
      <c r="B437" s="12"/>
      <c r="C437" s="12"/>
      <c r="D437" s="12"/>
    </row>
    <row r="438">
      <c r="B438" s="12"/>
      <c r="C438" s="12"/>
      <c r="D438" s="12"/>
    </row>
    <row r="439">
      <c r="B439" s="12"/>
      <c r="C439" s="12"/>
      <c r="D439" s="12"/>
    </row>
    <row r="440">
      <c r="B440" s="12"/>
      <c r="C440" s="12"/>
      <c r="D440" s="12"/>
    </row>
    <row r="441">
      <c r="B441" s="12"/>
      <c r="C441" s="12"/>
      <c r="D441" s="12"/>
    </row>
    <row r="442">
      <c r="B442" s="12"/>
      <c r="C442" s="12"/>
      <c r="D442" s="12"/>
    </row>
    <row r="443">
      <c r="B443" s="12"/>
      <c r="C443" s="12"/>
      <c r="D443" s="12"/>
    </row>
    <row r="444">
      <c r="B444" s="12"/>
      <c r="C444" s="12"/>
      <c r="D444" s="12"/>
    </row>
    <row r="445">
      <c r="B445" s="12"/>
      <c r="C445" s="12"/>
      <c r="D445" s="12"/>
    </row>
    <row r="446">
      <c r="B446" s="12"/>
      <c r="C446" s="12"/>
      <c r="D446" s="12"/>
    </row>
    <row r="447">
      <c r="B447" s="12"/>
      <c r="C447" s="12"/>
      <c r="D447" s="12"/>
    </row>
    <row r="448">
      <c r="B448" s="12"/>
      <c r="C448" s="12"/>
      <c r="D448" s="12"/>
    </row>
    <row r="449">
      <c r="B449" s="12"/>
      <c r="C449" s="12"/>
      <c r="D449" s="12"/>
    </row>
    <row r="450">
      <c r="B450" s="12"/>
      <c r="C450" s="12"/>
      <c r="D450" s="12"/>
    </row>
    <row r="451">
      <c r="B451" s="12"/>
      <c r="C451" s="12"/>
      <c r="D451" s="12"/>
    </row>
    <row r="452">
      <c r="B452" s="12"/>
      <c r="C452" s="12"/>
      <c r="D452" s="12"/>
    </row>
    <row r="453">
      <c r="B453" s="12"/>
      <c r="C453" s="12"/>
      <c r="D453" s="12"/>
    </row>
    <row r="454">
      <c r="B454" s="12"/>
      <c r="C454" s="12"/>
      <c r="D454" s="12"/>
    </row>
    <row r="455">
      <c r="B455" s="12"/>
      <c r="C455" s="12"/>
      <c r="D455" s="12"/>
    </row>
    <row r="456">
      <c r="B456" s="12"/>
      <c r="C456" s="12"/>
      <c r="D456" s="12"/>
    </row>
    <row r="457">
      <c r="B457" s="12"/>
      <c r="C457" s="12"/>
      <c r="D457" s="12"/>
    </row>
    <row r="458">
      <c r="B458" s="12"/>
      <c r="C458" s="12"/>
      <c r="D458" s="12"/>
    </row>
    <row r="459">
      <c r="B459" s="12"/>
      <c r="C459" s="12"/>
      <c r="D459" s="12"/>
    </row>
    <row r="460">
      <c r="B460" s="12"/>
      <c r="C460" s="12"/>
      <c r="D460" s="12"/>
    </row>
    <row r="461">
      <c r="B461" s="12"/>
      <c r="C461" s="12"/>
      <c r="D461" s="12"/>
    </row>
    <row r="462">
      <c r="B462" s="12"/>
      <c r="C462" s="12"/>
      <c r="D462" s="12"/>
    </row>
    <row r="463">
      <c r="B463" s="12"/>
      <c r="C463" s="12"/>
      <c r="D463" s="12"/>
    </row>
    <row r="464">
      <c r="B464" s="12"/>
      <c r="C464" s="12"/>
      <c r="D464" s="12"/>
    </row>
    <row r="465">
      <c r="B465" s="12"/>
      <c r="C465" s="12"/>
      <c r="D465" s="12"/>
    </row>
    <row r="466">
      <c r="B466" s="12"/>
      <c r="C466" s="12"/>
      <c r="D466" s="12"/>
    </row>
    <row r="467">
      <c r="B467" s="12"/>
      <c r="C467" s="12"/>
      <c r="D467" s="12"/>
    </row>
    <row r="468">
      <c r="B468" s="12"/>
      <c r="C468" s="12"/>
      <c r="D468" s="12"/>
    </row>
    <row r="469">
      <c r="B469" s="12"/>
      <c r="C469" s="12"/>
      <c r="D469" s="12"/>
    </row>
    <row r="470">
      <c r="B470" s="12"/>
      <c r="C470" s="12"/>
      <c r="D470" s="12"/>
    </row>
    <row r="471">
      <c r="B471" s="12"/>
      <c r="C471" s="12"/>
      <c r="D471" s="12"/>
    </row>
    <row r="472">
      <c r="B472" s="12"/>
      <c r="C472" s="12"/>
      <c r="D472" s="12"/>
    </row>
    <row r="473">
      <c r="B473" s="12"/>
      <c r="C473" s="12"/>
      <c r="D473" s="12"/>
    </row>
    <row r="474">
      <c r="B474" s="12"/>
      <c r="C474" s="12"/>
      <c r="D474" s="12"/>
    </row>
    <row r="475">
      <c r="B475" s="12"/>
      <c r="C475" s="12"/>
      <c r="D475" s="12"/>
    </row>
    <row r="476">
      <c r="B476" s="12"/>
      <c r="C476" s="12"/>
      <c r="D476" s="12"/>
    </row>
    <row r="477">
      <c r="B477" s="12"/>
      <c r="C477" s="12"/>
      <c r="D477" s="12"/>
    </row>
    <row r="478">
      <c r="B478" s="12"/>
      <c r="C478" s="12"/>
      <c r="D478" s="12"/>
    </row>
    <row r="479">
      <c r="B479" s="12"/>
      <c r="C479" s="12"/>
      <c r="D479" s="12"/>
    </row>
    <row r="480">
      <c r="B480" s="12"/>
      <c r="C480" s="12"/>
      <c r="D480" s="12"/>
    </row>
    <row r="481">
      <c r="B481" s="12"/>
      <c r="C481" s="12"/>
      <c r="D481" s="12"/>
    </row>
    <row r="482">
      <c r="B482" s="12"/>
      <c r="C482" s="12"/>
      <c r="D482" s="12"/>
    </row>
    <row r="483">
      <c r="B483" s="12"/>
      <c r="C483" s="12"/>
      <c r="D483" s="12"/>
    </row>
    <row r="484">
      <c r="B484" s="12"/>
      <c r="C484" s="12"/>
      <c r="D484" s="12"/>
    </row>
    <row r="485">
      <c r="B485" s="12"/>
      <c r="C485" s="12"/>
      <c r="D485" s="12"/>
    </row>
    <row r="486">
      <c r="B486" s="12"/>
      <c r="C486" s="12"/>
      <c r="D486" s="12"/>
    </row>
    <row r="487">
      <c r="B487" s="12"/>
      <c r="C487" s="12"/>
      <c r="D487" s="12"/>
    </row>
    <row r="488">
      <c r="B488" s="12"/>
      <c r="C488" s="12"/>
      <c r="D488" s="12"/>
    </row>
    <row r="489">
      <c r="B489" s="12"/>
      <c r="C489" s="12"/>
      <c r="D489" s="12"/>
    </row>
    <row r="490">
      <c r="B490" s="12"/>
      <c r="C490" s="12"/>
      <c r="D490" s="12"/>
    </row>
    <row r="491">
      <c r="B491" s="12"/>
      <c r="C491" s="12"/>
      <c r="D491" s="12"/>
    </row>
    <row r="492">
      <c r="B492" s="12"/>
      <c r="C492" s="12"/>
      <c r="D492" s="12"/>
    </row>
    <row r="493">
      <c r="B493" s="12"/>
      <c r="C493" s="12"/>
      <c r="D493" s="12"/>
    </row>
    <row r="494">
      <c r="B494" s="12"/>
      <c r="C494" s="12"/>
      <c r="D494" s="12"/>
    </row>
    <row r="495">
      <c r="B495" s="12"/>
      <c r="C495" s="12"/>
      <c r="D495" s="12"/>
    </row>
    <row r="496">
      <c r="B496" s="12"/>
      <c r="C496" s="12"/>
      <c r="D496" s="12"/>
    </row>
    <row r="497">
      <c r="B497" s="12"/>
      <c r="C497" s="12"/>
      <c r="D497" s="12"/>
    </row>
    <row r="498">
      <c r="B498" s="12"/>
      <c r="C498" s="12"/>
      <c r="D498" s="12"/>
    </row>
    <row r="499">
      <c r="B499" s="12"/>
      <c r="C499" s="12"/>
      <c r="D499" s="12"/>
    </row>
    <row r="500">
      <c r="B500" s="12"/>
      <c r="C500" s="12"/>
      <c r="D500" s="12"/>
    </row>
    <row r="501">
      <c r="B501" s="12"/>
      <c r="C501" s="12"/>
      <c r="D501" s="12"/>
    </row>
    <row r="502">
      <c r="B502" s="12"/>
      <c r="C502" s="12"/>
      <c r="D502" s="12"/>
    </row>
    <row r="503">
      <c r="B503" s="12"/>
      <c r="C503" s="12"/>
      <c r="D503" s="12"/>
    </row>
    <row r="504">
      <c r="B504" s="12"/>
      <c r="C504" s="12"/>
      <c r="D504" s="12"/>
    </row>
    <row r="505">
      <c r="B505" s="12"/>
      <c r="C505" s="12"/>
      <c r="D505" s="12"/>
    </row>
    <row r="506">
      <c r="B506" s="12"/>
      <c r="C506" s="12"/>
      <c r="D506" s="12"/>
    </row>
    <row r="507">
      <c r="B507" s="12"/>
      <c r="C507" s="12"/>
      <c r="D507" s="12"/>
    </row>
    <row r="508">
      <c r="B508" s="12"/>
      <c r="C508" s="12"/>
      <c r="D508" s="12"/>
    </row>
    <row r="509">
      <c r="B509" s="12"/>
      <c r="C509" s="12"/>
      <c r="D509" s="12"/>
    </row>
    <row r="510">
      <c r="B510" s="12"/>
      <c r="C510" s="12"/>
      <c r="D510" s="12"/>
    </row>
    <row r="511">
      <c r="B511" s="12"/>
      <c r="C511" s="12"/>
      <c r="D511" s="12"/>
    </row>
    <row r="512">
      <c r="B512" s="12"/>
      <c r="C512" s="12"/>
      <c r="D512" s="12"/>
    </row>
    <row r="513">
      <c r="B513" s="12"/>
      <c r="C513" s="12"/>
      <c r="D513" s="12"/>
    </row>
    <row r="514">
      <c r="B514" s="12"/>
      <c r="C514" s="12"/>
      <c r="D514" s="12"/>
    </row>
    <row r="515">
      <c r="B515" s="12"/>
      <c r="C515" s="12"/>
      <c r="D515" s="12"/>
    </row>
    <row r="516">
      <c r="B516" s="12"/>
      <c r="C516" s="12"/>
      <c r="D516" s="12"/>
    </row>
    <row r="517">
      <c r="B517" s="12"/>
      <c r="C517" s="12"/>
      <c r="D517" s="12"/>
    </row>
    <row r="518">
      <c r="B518" s="12"/>
      <c r="C518" s="12"/>
      <c r="D518" s="12"/>
    </row>
    <row r="519">
      <c r="B519" s="12"/>
      <c r="C519" s="12"/>
      <c r="D519" s="12"/>
    </row>
    <row r="520">
      <c r="B520" s="12"/>
      <c r="C520" s="12"/>
      <c r="D520" s="12"/>
    </row>
    <row r="521">
      <c r="B521" s="12"/>
      <c r="C521" s="12"/>
      <c r="D521" s="12"/>
    </row>
    <row r="522">
      <c r="B522" s="12"/>
      <c r="C522" s="12"/>
      <c r="D522" s="12"/>
    </row>
    <row r="523">
      <c r="B523" s="12"/>
      <c r="C523" s="12"/>
      <c r="D523" s="12"/>
    </row>
    <row r="524">
      <c r="B524" s="12"/>
      <c r="C524" s="12"/>
      <c r="D524" s="12"/>
    </row>
    <row r="525">
      <c r="B525" s="12"/>
      <c r="C525" s="12"/>
      <c r="D525" s="12"/>
    </row>
    <row r="526">
      <c r="B526" s="12"/>
      <c r="C526" s="12"/>
      <c r="D526" s="12"/>
    </row>
    <row r="527">
      <c r="B527" s="12"/>
      <c r="C527" s="12"/>
      <c r="D527" s="12"/>
    </row>
    <row r="528">
      <c r="B528" s="12"/>
      <c r="C528" s="12"/>
      <c r="D528" s="12"/>
    </row>
    <row r="529">
      <c r="B529" s="12"/>
      <c r="C529" s="12"/>
      <c r="D529" s="12"/>
    </row>
    <row r="530">
      <c r="B530" s="12"/>
      <c r="C530" s="12"/>
      <c r="D530" s="12"/>
    </row>
    <row r="531">
      <c r="B531" s="12"/>
      <c r="C531" s="12"/>
      <c r="D531" s="12"/>
    </row>
    <row r="532">
      <c r="B532" s="12"/>
      <c r="C532" s="12"/>
      <c r="D532" s="12"/>
    </row>
    <row r="533">
      <c r="B533" s="12"/>
      <c r="C533" s="12"/>
      <c r="D533" s="12"/>
    </row>
    <row r="534">
      <c r="B534" s="12"/>
      <c r="C534" s="12"/>
      <c r="D534" s="12"/>
    </row>
    <row r="535">
      <c r="B535" s="12"/>
      <c r="C535" s="12"/>
      <c r="D535" s="12"/>
    </row>
    <row r="536">
      <c r="B536" s="12"/>
      <c r="C536" s="12"/>
      <c r="D536" s="12"/>
    </row>
    <row r="537">
      <c r="B537" s="12"/>
      <c r="C537" s="12"/>
      <c r="D537" s="12"/>
    </row>
    <row r="538">
      <c r="B538" s="12"/>
      <c r="C538" s="12"/>
      <c r="D538" s="12"/>
    </row>
    <row r="539">
      <c r="B539" s="12"/>
      <c r="C539" s="12"/>
      <c r="D539" s="12"/>
    </row>
    <row r="540">
      <c r="B540" s="12"/>
      <c r="C540" s="12"/>
      <c r="D540" s="12"/>
    </row>
    <row r="541">
      <c r="B541" s="12"/>
      <c r="C541" s="12"/>
      <c r="D541" s="12"/>
    </row>
    <row r="542">
      <c r="B542" s="12"/>
      <c r="C542" s="12"/>
      <c r="D542" s="12"/>
    </row>
    <row r="543">
      <c r="B543" s="12"/>
      <c r="C543" s="12"/>
      <c r="D543" s="12"/>
    </row>
    <row r="544">
      <c r="B544" s="12"/>
      <c r="C544" s="12"/>
      <c r="D544" s="12"/>
    </row>
    <row r="545">
      <c r="B545" s="12"/>
      <c r="C545" s="12"/>
      <c r="D545" s="12"/>
    </row>
    <row r="546">
      <c r="B546" s="12"/>
      <c r="C546" s="12"/>
      <c r="D546" s="12"/>
    </row>
    <row r="547">
      <c r="B547" s="12"/>
      <c r="C547" s="12"/>
      <c r="D547" s="12"/>
    </row>
    <row r="548">
      <c r="B548" s="12"/>
      <c r="C548" s="12"/>
      <c r="D548" s="12"/>
    </row>
    <row r="549">
      <c r="B549" s="12"/>
      <c r="C549" s="12"/>
      <c r="D549" s="12"/>
    </row>
    <row r="550">
      <c r="B550" s="12"/>
      <c r="C550" s="12"/>
      <c r="D550" s="12"/>
    </row>
    <row r="551">
      <c r="B551" s="12"/>
      <c r="C551" s="12"/>
      <c r="D551" s="12"/>
    </row>
    <row r="552">
      <c r="B552" s="12"/>
      <c r="C552" s="12"/>
      <c r="D552" s="12"/>
    </row>
    <row r="553">
      <c r="B553" s="12"/>
      <c r="C553" s="12"/>
      <c r="D553" s="12"/>
    </row>
    <row r="554">
      <c r="B554" s="12"/>
      <c r="C554" s="12"/>
      <c r="D554" s="12"/>
    </row>
    <row r="555">
      <c r="B555" s="12"/>
      <c r="C555" s="12"/>
      <c r="D555" s="12"/>
    </row>
    <row r="556">
      <c r="B556" s="12"/>
      <c r="C556" s="12"/>
      <c r="D556" s="12"/>
    </row>
    <row r="557">
      <c r="B557" s="12"/>
      <c r="C557" s="12"/>
      <c r="D557" s="12"/>
    </row>
    <row r="558">
      <c r="B558" s="12"/>
      <c r="C558" s="12"/>
      <c r="D558" s="12"/>
    </row>
    <row r="559">
      <c r="B559" s="12"/>
      <c r="C559" s="12"/>
      <c r="D559" s="12"/>
    </row>
    <row r="560">
      <c r="B560" s="12"/>
      <c r="C560" s="12"/>
      <c r="D560" s="12"/>
    </row>
    <row r="561">
      <c r="B561" s="12"/>
      <c r="C561" s="12"/>
      <c r="D561" s="12"/>
    </row>
    <row r="562">
      <c r="B562" s="12"/>
      <c r="C562" s="12"/>
      <c r="D562" s="12"/>
    </row>
    <row r="563">
      <c r="B563" s="12"/>
      <c r="C563" s="12"/>
      <c r="D563" s="12"/>
    </row>
    <row r="564">
      <c r="B564" s="12"/>
      <c r="C564" s="12"/>
      <c r="D564" s="12"/>
    </row>
    <row r="565">
      <c r="B565" s="12"/>
      <c r="C565" s="12"/>
      <c r="D565" s="12"/>
    </row>
    <row r="566">
      <c r="B566" s="12"/>
      <c r="C566" s="12"/>
      <c r="D566" s="12"/>
    </row>
    <row r="567">
      <c r="B567" s="12"/>
      <c r="C567" s="12"/>
      <c r="D567" s="12"/>
    </row>
    <row r="568">
      <c r="B568" s="12"/>
      <c r="C568" s="12"/>
      <c r="D568" s="12"/>
    </row>
    <row r="569">
      <c r="B569" s="12"/>
      <c r="C569" s="12"/>
      <c r="D569" s="12"/>
    </row>
    <row r="570">
      <c r="B570" s="12"/>
      <c r="C570" s="12"/>
      <c r="D570" s="12"/>
    </row>
    <row r="571">
      <c r="B571" s="12"/>
      <c r="C571" s="12"/>
      <c r="D571" s="12"/>
    </row>
    <row r="572">
      <c r="B572" s="12"/>
      <c r="C572" s="12"/>
      <c r="D572" s="12"/>
    </row>
    <row r="573">
      <c r="B573" s="12"/>
      <c r="C573" s="12"/>
      <c r="D573" s="12"/>
    </row>
    <row r="574">
      <c r="B574" s="12"/>
      <c r="C574" s="12"/>
      <c r="D574" s="12"/>
    </row>
    <row r="575">
      <c r="B575" s="12"/>
      <c r="C575" s="12"/>
      <c r="D575" s="12"/>
    </row>
    <row r="576">
      <c r="B576" s="12"/>
      <c r="C576" s="12"/>
      <c r="D576" s="12"/>
    </row>
    <row r="577">
      <c r="B577" s="12"/>
      <c r="C577" s="12"/>
      <c r="D577" s="12"/>
    </row>
    <row r="578">
      <c r="B578" s="12"/>
      <c r="C578" s="12"/>
      <c r="D578" s="12"/>
    </row>
    <row r="579">
      <c r="B579" s="12"/>
      <c r="C579" s="12"/>
      <c r="D579" s="12"/>
    </row>
    <row r="580">
      <c r="B580" s="12"/>
      <c r="C580" s="12"/>
      <c r="D580" s="12"/>
    </row>
    <row r="581">
      <c r="B581" s="12"/>
      <c r="C581" s="12"/>
      <c r="D581" s="12"/>
    </row>
    <row r="582">
      <c r="B582" s="12"/>
      <c r="C582" s="12"/>
      <c r="D582" s="12"/>
    </row>
    <row r="583">
      <c r="B583" s="12"/>
      <c r="C583" s="12"/>
      <c r="D583" s="12"/>
    </row>
    <row r="584">
      <c r="B584" s="12"/>
      <c r="C584" s="12"/>
      <c r="D584" s="12"/>
    </row>
    <row r="585">
      <c r="B585" s="12"/>
      <c r="C585" s="12"/>
      <c r="D585" s="12"/>
    </row>
    <row r="586">
      <c r="B586" s="12"/>
      <c r="C586" s="12"/>
      <c r="D586" s="12"/>
    </row>
    <row r="587">
      <c r="B587" s="12"/>
      <c r="C587" s="12"/>
      <c r="D587" s="12"/>
    </row>
    <row r="588">
      <c r="B588" s="12"/>
      <c r="C588" s="12"/>
      <c r="D588" s="12"/>
    </row>
    <row r="589">
      <c r="B589" s="12"/>
      <c r="C589" s="12"/>
      <c r="D589" s="12"/>
    </row>
    <row r="590">
      <c r="B590" s="12"/>
      <c r="C590" s="12"/>
      <c r="D590" s="12"/>
    </row>
    <row r="591">
      <c r="B591" s="12"/>
      <c r="C591" s="12"/>
      <c r="D591" s="12"/>
    </row>
    <row r="592">
      <c r="B592" s="12"/>
      <c r="C592" s="12"/>
      <c r="D592" s="12"/>
    </row>
    <row r="593">
      <c r="B593" s="12"/>
      <c r="C593" s="12"/>
      <c r="D593" s="12"/>
    </row>
    <row r="594">
      <c r="B594" s="12"/>
      <c r="C594" s="12"/>
      <c r="D594" s="12"/>
    </row>
    <row r="595">
      <c r="B595" s="12"/>
      <c r="C595" s="12"/>
      <c r="D595" s="12"/>
    </row>
    <row r="596">
      <c r="B596" s="12"/>
      <c r="C596" s="12"/>
      <c r="D596" s="12"/>
    </row>
    <row r="597">
      <c r="B597" s="12"/>
      <c r="C597" s="12"/>
      <c r="D597" s="12"/>
    </row>
    <row r="598">
      <c r="B598" s="12"/>
      <c r="C598" s="12"/>
      <c r="D598" s="12"/>
    </row>
    <row r="599">
      <c r="B599" s="12"/>
      <c r="C599" s="12"/>
      <c r="D599" s="12"/>
    </row>
    <row r="600">
      <c r="B600" s="12"/>
      <c r="C600" s="12"/>
      <c r="D600" s="12"/>
    </row>
    <row r="601">
      <c r="B601" s="12"/>
      <c r="C601" s="12"/>
      <c r="D601" s="12"/>
    </row>
    <row r="602">
      <c r="B602" s="12"/>
      <c r="C602" s="12"/>
      <c r="D602" s="12"/>
    </row>
    <row r="603">
      <c r="B603" s="12"/>
      <c r="C603" s="12"/>
      <c r="D603" s="12"/>
    </row>
    <row r="604">
      <c r="B604" s="12"/>
      <c r="C604" s="12"/>
      <c r="D604" s="12"/>
    </row>
    <row r="605">
      <c r="B605" s="12"/>
      <c r="C605" s="12"/>
      <c r="D605" s="12"/>
    </row>
    <row r="606">
      <c r="B606" s="12"/>
      <c r="C606" s="12"/>
      <c r="D606" s="12"/>
    </row>
    <row r="607">
      <c r="B607" s="12"/>
      <c r="C607" s="12"/>
      <c r="D607" s="12"/>
    </row>
    <row r="608">
      <c r="B608" s="12"/>
      <c r="C608" s="12"/>
      <c r="D608" s="12"/>
    </row>
    <row r="609">
      <c r="B609" s="12"/>
      <c r="C609" s="12"/>
      <c r="D609" s="12"/>
    </row>
    <row r="610">
      <c r="B610" s="12"/>
      <c r="C610" s="12"/>
      <c r="D610" s="12"/>
    </row>
    <row r="611">
      <c r="B611" s="12"/>
      <c r="C611" s="12"/>
      <c r="D611" s="12"/>
    </row>
    <row r="612">
      <c r="B612" s="12"/>
      <c r="C612" s="12"/>
      <c r="D612" s="12"/>
    </row>
    <row r="613">
      <c r="B613" s="12"/>
      <c r="C613" s="12"/>
      <c r="D613" s="12"/>
    </row>
    <row r="614">
      <c r="B614" s="12"/>
      <c r="C614" s="12"/>
      <c r="D614" s="12"/>
    </row>
    <row r="615">
      <c r="B615" s="12"/>
      <c r="C615" s="12"/>
      <c r="D615" s="12"/>
    </row>
    <row r="616">
      <c r="B616" s="12"/>
      <c r="C616" s="12"/>
      <c r="D616" s="12"/>
    </row>
    <row r="617">
      <c r="B617" s="12"/>
      <c r="C617" s="12"/>
      <c r="D617" s="12"/>
    </row>
    <row r="618">
      <c r="B618" s="12"/>
      <c r="C618" s="12"/>
      <c r="D618" s="12"/>
    </row>
    <row r="619">
      <c r="B619" s="12"/>
      <c r="C619" s="12"/>
      <c r="D619" s="12"/>
    </row>
    <row r="620">
      <c r="B620" s="12"/>
      <c r="C620" s="12"/>
      <c r="D620" s="12"/>
    </row>
    <row r="621">
      <c r="B621" s="12"/>
      <c r="C621" s="12"/>
      <c r="D621" s="12"/>
    </row>
    <row r="622">
      <c r="B622" s="12"/>
      <c r="C622" s="12"/>
      <c r="D622" s="12"/>
    </row>
    <row r="623">
      <c r="B623" s="12"/>
      <c r="C623" s="12"/>
      <c r="D623" s="12"/>
    </row>
    <row r="624">
      <c r="B624" s="12"/>
      <c r="C624" s="12"/>
      <c r="D624" s="12"/>
    </row>
    <row r="625">
      <c r="B625" s="12"/>
      <c r="C625" s="12"/>
      <c r="D625" s="12"/>
    </row>
    <row r="626">
      <c r="B626" s="12"/>
      <c r="C626" s="12"/>
      <c r="D626" s="12"/>
    </row>
    <row r="627">
      <c r="B627" s="12"/>
      <c r="C627" s="12"/>
      <c r="D627" s="12"/>
    </row>
    <row r="628">
      <c r="B628" s="12"/>
      <c r="C628" s="12"/>
      <c r="D628" s="12"/>
    </row>
    <row r="629">
      <c r="B629" s="12"/>
      <c r="C629" s="12"/>
      <c r="D629" s="12"/>
    </row>
    <row r="630">
      <c r="B630" s="12"/>
      <c r="C630" s="12"/>
      <c r="D630" s="12"/>
    </row>
    <row r="631">
      <c r="B631" s="12"/>
      <c r="C631" s="12"/>
      <c r="D631" s="12"/>
    </row>
    <row r="632">
      <c r="B632" s="12"/>
      <c r="C632" s="12"/>
      <c r="D632" s="12"/>
    </row>
    <row r="633">
      <c r="B633" s="12"/>
      <c r="C633" s="12"/>
      <c r="D633" s="12"/>
    </row>
    <row r="634">
      <c r="B634" s="12"/>
      <c r="C634" s="12"/>
      <c r="D634" s="12"/>
    </row>
    <row r="635">
      <c r="B635" s="12"/>
      <c r="C635" s="12"/>
      <c r="D635" s="12"/>
    </row>
    <row r="636">
      <c r="B636" s="12"/>
      <c r="C636" s="12"/>
      <c r="D636" s="12"/>
    </row>
    <row r="637">
      <c r="B637" s="12"/>
      <c r="C637" s="12"/>
      <c r="D637" s="12"/>
    </row>
    <row r="638">
      <c r="B638" s="12"/>
      <c r="C638" s="12"/>
      <c r="D638" s="12"/>
    </row>
    <row r="639">
      <c r="B639" s="12"/>
      <c r="C639" s="12"/>
      <c r="D639" s="12"/>
    </row>
    <row r="640">
      <c r="B640" s="12"/>
      <c r="C640" s="12"/>
      <c r="D640" s="12"/>
    </row>
    <row r="641">
      <c r="B641" s="12"/>
      <c r="C641" s="12"/>
      <c r="D641" s="12"/>
    </row>
    <row r="642">
      <c r="B642" s="12"/>
      <c r="C642" s="12"/>
      <c r="D642" s="12"/>
    </row>
    <row r="643">
      <c r="B643" s="12"/>
      <c r="C643" s="12"/>
      <c r="D643" s="12"/>
    </row>
    <row r="644">
      <c r="B644" s="12"/>
      <c r="C644" s="12"/>
      <c r="D644" s="12"/>
    </row>
    <row r="645">
      <c r="B645" s="12"/>
      <c r="C645" s="12"/>
      <c r="D645" s="12"/>
    </row>
    <row r="646">
      <c r="B646" s="12"/>
      <c r="C646" s="12"/>
      <c r="D646" s="12"/>
    </row>
    <row r="647">
      <c r="B647" s="12"/>
      <c r="C647" s="12"/>
      <c r="D647" s="12"/>
    </row>
    <row r="648">
      <c r="B648" s="12"/>
      <c r="C648" s="12"/>
      <c r="D648" s="12"/>
    </row>
    <row r="649">
      <c r="B649" s="12"/>
      <c r="C649" s="12"/>
      <c r="D649" s="12"/>
    </row>
    <row r="650">
      <c r="B650" s="12"/>
      <c r="C650" s="12"/>
      <c r="D650" s="12"/>
    </row>
    <row r="651">
      <c r="B651" s="12"/>
      <c r="C651" s="12"/>
      <c r="D651" s="12"/>
    </row>
    <row r="652">
      <c r="B652" s="12"/>
      <c r="C652" s="12"/>
      <c r="D652" s="12"/>
    </row>
    <row r="653">
      <c r="B653" s="12"/>
      <c r="C653" s="12"/>
      <c r="D653" s="12"/>
    </row>
    <row r="654">
      <c r="B654" s="12"/>
      <c r="C654" s="12"/>
      <c r="D654" s="12"/>
    </row>
    <row r="655">
      <c r="B655" s="12"/>
      <c r="C655" s="12"/>
      <c r="D655" s="12"/>
    </row>
    <row r="656">
      <c r="B656" s="12"/>
      <c r="C656" s="12"/>
      <c r="D656" s="12"/>
    </row>
    <row r="657">
      <c r="B657" s="12"/>
      <c r="C657" s="12"/>
      <c r="D657" s="12"/>
    </row>
    <row r="658">
      <c r="B658" s="12"/>
      <c r="C658" s="12"/>
      <c r="D658" s="12"/>
    </row>
    <row r="659">
      <c r="B659" s="12"/>
      <c r="C659" s="12"/>
      <c r="D659" s="12"/>
    </row>
    <row r="660">
      <c r="B660" s="12"/>
      <c r="C660" s="12"/>
      <c r="D660" s="12"/>
    </row>
    <row r="661">
      <c r="B661" s="12"/>
      <c r="C661" s="12"/>
      <c r="D661" s="12"/>
    </row>
    <row r="662">
      <c r="B662" s="12"/>
      <c r="C662" s="12"/>
      <c r="D662" s="12"/>
    </row>
    <row r="663">
      <c r="B663" s="12"/>
      <c r="C663" s="12"/>
      <c r="D663" s="12"/>
    </row>
    <row r="664">
      <c r="B664" s="12"/>
      <c r="C664" s="12"/>
      <c r="D664" s="12"/>
    </row>
    <row r="665">
      <c r="B665" s="12"/>
      <c r="C665" s="12"/>
      <c r="D665" s="12"/>
    </row>
    <row r="666">
      <c r="B666" s="12"/>
      <c r="C666" s="12"/>
      <c r="D666" s="12"/>
    </row>
    <row r="667">
      <c r="B667" s="12"/>
      <c r="C667" s="12"/>
      <c r="D667" s="12"/>
    </row>
    <row r="668">
      <c r="B668" s="12"/>
      <c r="C668" s="12"/>
      <c r="D668" s="12"/>
    </row>
    <row r="669">
      <c r="B669" s="12"/>
      <c r="C669" s="12"/>
      <c r="D669" s="12"/>
    </row>
    <row r="670">
      <c r="B670" s="12"/>
      <c r="C670" s="12"/>
      <c r="D670" s="12"/>
    </row>
    <row r="671">
      <c r="B671" s="12"/>
      <c r="C671" s="12"/>
      <c r="D671" s="12"/>
    </row>
    <row r="672">
      <c r="B672" s="12"/>
      <c r="C672" s="12"/>
      <c r="D672" s="12"/>
    </row>
    <row r="673">
      <c r="B673" s="12"/>
      <c r="C673" s="12"/>
      <c r="D673" s="12"/>
    </row>
    <row r="674">
      <c r="B674" s="12"/>
      <c r="C674" s="12"/>
      <c r="D674" s="12"/>
    </row>
    <row r="675">
      <c r="B675" s="12"/>
      <c r="C675" s="12"/>
      <c r="D675" s="12"/>
    </row>
    <row r="676">
      <c r="B676" s="12"/>
      <c r="C676" s="12"/>
      <c r="D676" s="12"/>
    </row>
    <row r="677">
      <c r="B677" s="12"/>
      <c r="C677" s="12"/>
      <c r="D677" s="12"/>
    </row>
    <row r="678">
      <c r="B678" s="12"/>
      <c r="C678" s="12"/>
      <c r="D678" s="12"/>
    </row>
    <row r="679">
      <c r="B679" s="12"/>
      <c r="C679" s="12"/>
      <c r="D679" s="12"/>
    </row>
    <row r="680">
      <c r="B680" s="12"/>
      <c r="C680" s="12"/>
      <c r="D680" s="12"/>
    </row>
    <row r="681">
      <c r="B681" s="12"/>
      <c r="C681" s="12"/>
      <c r="D681" s="12"/>
    </row>
    <row r="682">
      <c r="B682" s="12"/>
      <c r="C682" s="12"/>
      <c r="D682" s="12"/>
    </row>
    <row r="683">
      <c r="B683" s="12"/>
      <c r="C683" s="12"/>
      <c r="D683" s="12"/>
    </row>
    <row r="684">
      <c r="B684" s="12"/>
      <c r="C684" s="12"/>
      <c r="D684" s="12"/>
    </row>
    <row r="685">
      <c r="B685" s="12"/>
      <c r="C685" s="12"/>
      <c r="D685" s="12"/>
    </row>
    <row r="686">
      <c r="B686" s="12"/>
      <c r="C686" s="12"/>
      <c r="D686" s="12"/>
    </row>
    <row r="687">
      <c r="B687" s="12"/>
      <c r="C687" s="12"/>
      <c r="D687" s="12"/>
    </row>
    <row r="688">
      <c r="B688" s="12"/>
      <c r="C688" s="12"/>
      <c r="D688" s="12"/>
    </row>
    <row r="689">
      <c r="B689" s="12"/>
      <c r="C689" s="12"/>
      <c r="D689" s="12"/>
    </row>
    <row r="690">
      <c r="B690" s="12"/>
      <c r="C690" s="12"/>
      <c r="D690" s="12"/>
    </row>
    <row r="691">
      <c r="B691" s="12"/>
      <c r="C691" s="12"/>
      <c r="D691" s="12"/>
    </row>
    <row r="692">
      <c r="B692" s="12"/>
      <c r="C692" s="12"/>
      <c r="D692" s="12"/>
    </row>
    <row r="693">
      <c r="B693" s="12"/>
      <c r="C693" s="12"/>
      <c r="D693" s="12"/>
    </row>
    <row r="694">
      <c r="B694" s="12"/>
      <c r="C694" s="12"/>
      <c r="D694" s="12"/>
    </row>
    <row r="695">
      <c r="B695" s="12"/>
      <c r="C695" s="12"/>
      <c r="D695" s="12"/>
    </row>
    <row r="696">
      <c r="B696" s="12"/>
      <c r="C696" s="12"/>
      <c r="D696" s="12"/>
    </row>
    <row r="697">
      <c r="B697" s="12"/>
      <c r="C697" s="12"/>
      <c r="D697" s="12"/>
    </row>
    <row r="698">
      <c r="B698" s="12"/>
      <c r="C698" s="12"/>
      <c r="D698" s="12"/>
    </row>
    <row r="699">
      <c r="B699" s="12"/>
      <c r="C699" s="12"/>
      <c r="D699" s="12"/>
    </row>
    <row r="700">
      <c r="B700" s="12"/>
      <c r="C700" s="12"/>
      <c r="D700" s="12"/>
    </row>
    <row r="701">
      <c r="B701" s="12"/>
      <c r="C701" s="12"/>
      <c r="D701" s="12"/>
    </row>
    <row r="702">
      <c r="B702" s="12"/>
      <c r="C702" s="12"/>
      <c r="D702" s="12"/>
    </row>
    <row r="703">
      <c r="B703" s="12"/>
      <c r="C703" s="12"/>
      <c r="D703" s="12"/>
    </row>
    <row r="704">
      <c r="B704" s="12"/>
      <c r="C704" s="12"/>
      <c r="D704" s="12"/>
    </row>
    <row r="705">
      <c r="B705" s="12"/>
      <c r="C705" s="12"/>
      <c r="D705" s="12"/>
    </row>
    <row r="706">
      <c r="B706" s="12"/>
      <c r="C706" s="12"/>
      <c r="D706" s="12"/>
    </row>
    <row r="707">
      <c r="B707" s="12"/>
      <c r="C707" s="12"/>
      <c r="D707" s="12"/>
    </row>
    <row r="708">
      <c r="B708" s="12"/>
      <c r="C708" s="12"/>
      <c r="D708" s="12"/>
    </row>
    <row r="709">
      <c r="B709" s="12"/>
      <c r="C709" s="12"/>
      <c r="D709" s="12"/>
    </row>
    <row r="710">
      <c r="B710" s="12"/>
      <c r="C710" s="12"/>
      <c r="D710" s="12"/>
    </row>
    <row r="711">
      <c r="B711" s="12"/>
      <c r="C711" s="12"/>
      <c r="D711" s="12"/>
    </row>
    <row r="712">
      <c r="B712" s="12"/>
      <c r="C712" s="12"/>
      <c r="D712" s="12"/>
    </row>
    <row r="713">
      <c r="B713" s="12"/>
      <c r="C713" s="12"/>
      <c r="D713" s="12"/>
    </row>
    <row r="714">
      <c r="B714" s="12"/>
      <c r="C714" s="12"/>
      <c r="D714" s="12"/>
    </row>
    <row r="715">
      <c r="B715" s="12"/>
      <c r="C715" s="12"/>
      <c r="D715" s="12"/>
    </row>
    <row r="716">
      <c r="B716" s="12"/>
      <c r="C716" s="12"/>
      <c r="D716" s="12"/>
    </row>
    <row r="717">
      <c r="B717" s="12"/>
      <c r="C717" s="12"/>
      <c r="D717" s="12"/>
    </row>
    <row r="718">
      <c r="B718" s="12"/>
      <c r="C718" s="12"/>
      <c r="D718" s="12"/>
    </row>
    <row r="719">
      <c r="B719" s="12"/>
      <c r="C719" s="12"/>
      <c r="D719" s="12"/>
    </row>
    <row r="720">
      <c r="B720" s="12"/>
      <c r="C720" s="12"/>
      <c r="D720" s="12"/>
    </row>
    <row r="721">
      <c r="B721" s="12"/>
      <c r="C721" s="12"/>
      <c r="D721" s="12"/>
    </row>
    <row r="722">
      <c r="B722" s="12"/>
      <c r="C722" s="12"/>
      <c r="D722" s="12"/>
    </row>
    <row r="723">
      <c r="B723" s="12"/>
      <c r="C723" s="12"/>
      <c r="D723" s="12"/>
    </row>
    <row r="724">
      <c r="B724" s="12"/>
      <c r="C724" s="12"/>
      <c r="D724" s="12"/>
    </row>
    <row r="725">
      <c r="B725" s="12"/>
      <c r="C725" s="12"/>
      <c r="D725" s="12"/>
    </row>
    <row r="726">
      <c r="B726" s="12"/>
      <c r="C726" s="12"/>
      <c r="D726" s="12"/>
    </row>
    <row r="727">
      <c r="B727" s="12"/>
      <c r="C727" s="12"/>
      <c r="D727" s="12"/>
    </row>
    <row r="728">
      <c r="B728" s="12"/>
      <c r="C728" s="12"/>
      <c r="D728" s="12"/>
    </row>
    <row r="729">
      <c r="B729" s="12"/>
      <c r="C729" s="12"/>
      <c r="D729" s="12"/>
    </row>
    <row r="730">
      <c r="B730" s="12"/>
      <c r="C730" s="12"/>
      <c r="D730" s="12"/>
    </row>
    <row r="731">
      <c r="B731" s="12"/>
      <c r="C731" s="12"/>
      <c r="D731" s="12"/>
    </row>
    <row r="732">
      <c r="B732" s="12"/>
      <c r="C732" s="12"/>
      <c r="D732" s="12"/>
    </row>
    <row r="733">
      <c r="B733" s="12"/>
      <c r="C733" s="12"/>
      <c r="D733" s="12"/>
    </row>
    <row r="734">
      <c r="B734" s="12"/>
      <c r="C734" s="12"/>
      <c r="D734" s="12"/>
    </row>
    <row r="735">
      <c r="B735" s="12"/>
      <c r="C735" s="12"/>
      <c r="D735" s="12"/>
    </row>
    <row r="736">
      <c r="B736" s="12"/>
      <c r="C736" s="12"/>
      <c r="D736" s="12"/>
    </row>
    <row r="737">
      <c r="B737" s="12"/>
      <c r="C737" s="12"/>
      <c r="D737" s="12"/>
    </row>
    <row r="738">
      <c r="B738" s="12"/>
      <c r="C738" s="12"/>
      <c r="D738" s="12"/>
    </row>
    <row r="739">
      <c r="B739" s="12"/>
      <c r="C739" s="12"/>
      <c r="D739" s="12"/>
    </row>
    <row r="740">
      <c r="B740" s="12"/>
      <c r="C740" s="12"/>
      <c r="D740" s="12"/>
    </row>
    <row r="741">
      <c r="B741" s="12"/>
      <c r="C741" s="12"/>
      <c r="D741" s="12"/>
    </row>
    <row r="742">
      <c r="B742" s="12"/>
      <c r="C742" s="12"/>
      <c r="D742" s="12"/>
    </row>
    <row r="743">
      <c r="B743" s="12"/>
      <c r="C743" s="12"/>
      <c r="D743" s="12"/>
    </row>
    <row r="744">
      <c r="B744" s="12"/>
      <c r="C744" s="12"/>
      <c r="D744" s="12"/>
    </row>
    <row r="745">
      <c r="B745" s="12"/>
      <c r="C745" s="12"/>
      <c r="D745" s="12"/>
    </row>
    <row r="746">
      <c r="B746" s="12"/>
      <c r="C746" s="12"/>
      <c r="D746" s="12"/>
    </row>
    <row r="747">
      <c r="B747" s="12"/>
      <c r="C747" s="12"/>
      <c r="D747" s="12"/>
    </row>
    <row r="748">
      <c r="B748" s="12"/>
      <c r="C748" s="12"/>
      <c r="D748" s="12"/>
    </row>
    <row r="749">
      <c r="B749" s="12"/>
      <c r="C749" s="12"/>
      <c r="D749" s="12"/>
    </row>
    <row r="750">
      <c r="B750" s="12"/>
      <c r="C750" s="12"/>
      <c r="D750" s="12"/>
    </row>
    <row r="751">
      <c r="B751" s="12"/>
      <c r="C751" s="12"/>
      <c r="D751" s="12"/>
    </row>
    <row r="752">
      <c r="B752" s="12"/>
      <c r="C752" s="12"/>
      <c r="D752" s="12"/>
    </row>
    <row r="753">
      <c r="B753" s="12"/>
      <c r="C753" s="12"/>
      <c r="D753" s="12"/>
    </row>
    <row r="754">
      <c r="B754" s="12"/>
      <c r="C754" s="12"/>
      <c r="D754" s="12"/>
    </row>
    <row r="755">
      <c r="B755" s="12"/>
      <c r="C755" s="12"/>
      <c r="D755" s="12"/>
    </row>
    <row r="756">
      <c r="B756" s="12"/>
      <c r="C756" s="12"/>
      <c r="D756" s="12"/>
    </row>
    <row r="757">
      <c r="B757" s="12"/>
      <c r="C757" s="12"/>
      <c r="D757" s="12"/>
    </row>
    <row r="758">
      <c r="B758" s="12"/>
      <c r="C758" s="12"/>
      <c r="D758" s="12"/>
    </row>
    <row r="759">
      <c r="B759" s="12"/>
      <c r="C759" s="12"/>
      <c r="D759" s="12"/>
    </row>
    <row r="760">
      <c r="B760" s="12"/>
      <c r="C760" s="12"/>
      <c r="D760" s="12"/>
    </row>
    <row r="761">
      <c r="B761" s="12"/>
      <c r="C761" s="12"/>
      <c r="D761" s="12"/>
    </row>
    <row r="762">
      <c r="B762" s="12"/>
      <c r="C762" s="12"/>
      <c r="D762" s="12"/>
    </row>
    <row r="763">
      <c r="B763" s="12"/>
      <c r="C763" s="12"/>
      <c r="D763" s="12"/>
    </row>
    <row r="764">
      <c r="B764" s="12"/>
      <c r="C764" s="12"/>
      <c r="D764" s="12"/>
    </row>
    <row r="765">
      <c r="B765" s="12"/>
      <c r="C765" s="12"/>
      <c r="D765" s="12"/>
    </row>
    <row r="766">
      <c r="B766" s="12"/>
      <c r="C766" s="12"/>
      <c r="D766" s="12"/>
    </row>
    <row r="767">
      <c r="B767" s="12"/>
      <c r="C767" s="12"/>
      <c r="D767" s="12"/>
    </row>
    <row r="768">
      <c r="B768" s="12"/>
      <c r="C768" s="12"/>
      <c r="D768" s="12"/>
    </row>
    <row r="769">
      <c r="B769" s="12"/>
      <c r="C769" s="12"/>
      <c r="D769" s="12"/>
    </row>
    <row r="770">
      <c r="B770" s="12"/>
      <c r="C770" s="12"/>
      <c r="D770" s="12"/>
    </row>
    <row r="771">
      <c r="B771" s="12"/>
      <c r="C771" s="12"/>
      <c r="D771" s="12"/>
    </row>
    <row r="772">
      <c r="B772" s="12"/>
      <c r="C772" s="12"/>
      <c r="D772" s="12"/>
    </row>
    <row r="773">
      <c r="B773" s="12"/>
      <c r="C773" s="12"/>
      <c r="D773" s="12"/>
    </row>
    <row r="774">
      <c r="B774" s="12"/>
      <c r="C774" s="12"/>
      <c r="D774" s="12"/>
    </row>
    <row r="775">
      <c r="B775" s="12"/>
      <c r="C775" s="12"/>
      <c r="D775" s="12"/>
    </row>
    <row r="776">
      <c r="B776" s="12"/>
      <c r="C776" s="12"/>
      <c r="D776" s="12"/>
    </row>
    <row r="777">
      <c r="B777" s="12"/>
      <c r="C777" s="12"/>
      <c r="D777" s="12"/>
    </row>
    <row r="778">
      <c r="B778" s="12"/>
      <c r="C778" s="12"/>
      <c r="D778" s="12"/>
    </row>
    <row r="779">
      <c r="B779" s="12"/>
      <c r="C779" s="12"/>
      <c r="D779" s="12"/>
    </row>
    <row r="780">
      <c r="B780" s="12"/>
      <c r="C780" s="12"/>
      <c r="D780" s="12"/>
    </row>
    <row r="781">
      <c r="B781" s="12"/>
      <c r="C781" s="12"/>
      <c r="D781" s="12"/>
    </row>
    <row r="782">
      <c r="B782" s="12"/>
      <c r="C782" s="12"/>
      <c r="D782" s="12"/>
    </row>
    <row r="783">
      <c r="B783" s="12"/>
      <c r="C783" s="12"/>
      <c r="D783" s="12"/>
    </row>
    <row r="784">
      <c r="B784" s="12"/>
      <c r="C784" s="12"/>
      <c r="D784" s="12"/>
    </row>
    <row r="785">
      <c r="B785" s="12"/>
      <c r="C785" s="12"/>
      <c r="D785" s="12"/>
    </row>
    <row r="786">
      <c r="B786" s="12"/>
      <c r="C786" s="12"/>
      <c r="D786" s="12"/>
    </row>
    <row r="787">
      <c r="B787" s="12"/>
      <c r="C787" s="12"/>
      <c r="D787" s="12"/>
    </row>
    <row r="788">
      <c r="B788" s="12"/>
      <c r="C788" s="12"/>
      <c r="D788" s="12"/>
    </row>
    <row r="789">
      <c r="B789" s="12"/>
      <c r="C789" s="12"/>
      <c r="D789" s="12"/>
    </row>
    <row r="790">
      <c r="B790" s="12"/>
      <c r="C790" s="12"/>
      <c r="D790" s="12"/>
    </row>
    <row r="791">
      <c r="B791" s="12"/>
      <c r="C791" s="12"/>
      <c r="D791" s="12"/>
    </row>
    <row r="792">
      <c r="B792" s="12"/>
      <c r="C792" s="12"/>
      <c r="D792" s="12"/>
    </row>
    <row r="793">
      <c r="B793" s="12"/>
      <c r="C793" s="12"/>
      <c r="D793" s="12"/>
    </row>
    <row r="794">
      <c r="B794" s="12"/>
      <c r="C794" s="12"/>
      <c r="D794" s="12"/>
    </row>
    <row r="795">
      <c r="B795" s="12"/>
      <c r="C795" s="12"/>
      <c r="D795" s="12"/>
    </row>
    <row r="796">
      <c r="B796" s="12"/>
      <c r="C796" s="12"/>
      <c r="D796" s="12"/>
    </row>
    <row r="797">
      <c r="B797" s="12"/>
      <c r="C797" s="12"/>
      <c r="D797" s="12"/>
    </row>
    <row r="798">
      <c r="B798" s="12"/>
      <c r="C798" s="12"/>
      <c r="D798" s="12"/>
    </row>
    <row r="799">
      <c r="B799" s="12"/>
      <c r="C799" s="12"/>
      <c r="D799" s="12"/>
    </row>
    <row r="800">
      <c r="B800" s="12"/>
      <c r="C800" s="12"/>
      <c r="D800" s="12"/>
    </row>
    <row r="801">
      <c r="B801" s="12"/>
      <c r="C801" s="12"/>
      <c r="D801" s="12"/>
    </row>
    <row r="802">
      <c r="B802" s="12"/>
      <c r="C802" s="12"/>
      <c r="D802" s="12"/>
    </row>
    <row r="803">
      <c r="B803" s="12"/>
      <c r="C803" s="12"/>
      <c r="D803" s="12"/>
    </row>
    <row r="804">
      <c r="B804" s="12"/>
      <c r="C804" s="12"/>
      <c r="D804" s="12"/>
    </row>
    <row r="805">
      <c r="B805" s="12"/>
      <c r="C805" s="12"/>
      <c r="D805" s="12"/>
    </row>
    <row r="806">
      <c r="B806" s="12"/>
      <c r="C806" s="12"/>
      <c r="D806" s="12"/>
    </row>
    <row r="807">
      <c r="B807" s="12"/>
      <c r="C807" s="12"/>
      <c r="D807" s="12"/>
    </row>
    <row r="808">
      <c r="B808" s="12"/>
      <c r="C808" s="12"/>
      <c r="D808" s="12"/>
    </row>
    <row r="809">
      <c r="B809" s="12"/>
      <c r="C809" s="12"/>
      <c r="D809" s="12"/>
    </row>
    <row r="810">
      <c r="B810" s="12"/>
      <c r="C810" s="12"/>
      <c r="D810" s="12"/>
    </row>
    <row r="811">
      <c r="B811" s="12"/>
      <c r="C811" s="12"/>
      <c r="D811" s="12"/>
    </row>
    <row r="812">
      <c r="B812" s="12"/>
      <c r="C812" s="12"/>
      <c r="D812" s="12"/>
    </row>
    <row r="813">
      <c r="B813" s="12"/>
      <c r="C813" s="12"/>
      <c r="D813" s="12"/>
    </row>
    <row r="814">
      <c r="B814" s="12"/>
      <c r="C814" s="12"/>
      <c r="D814" s="12"/>
    </row>
    <row r="815">
      <c r="B815" s="12"/>
      <c r="C815" s="12"/>
      <c r="D815" s="12"/>
    </row>
    <row r="816">
      <c r="B816" s="12"/>
      <c r="C816" s="12"/>
      <c r="D816" s="12"/>
    </row>
    <row r="817">
      <c r="B817" s="12"/>
      <c r="C817" s="12"/>
      <c r="D817" s="12"/>
    </row>
    <row r="818">
      <c r="B818" s="12"/>
      <c r="C818" s="12"/>
      <c r="D818" s="12"/>
    </row>
    <row r="819">
      <c r="B819" s="12"/>
      <c r="C819" s="12"/>
      <c r="D819" s="12"/>
    </row>
    <row r="820">
      <c r="B820" s="12"/>
      <c r="C820" s="12"/>
      <c r="D820" s="12"/>
    </row>
    <row r="821">
      <c r="B821" s="12"/>
      <c r="C821" s="12"/>
      <c r="D821" s="12"/>
    </row>
    <row r="822">
      <c r="B822" s="12"/>
      <c r="C822" s="12"/>
      <c r="D822" s="12"/>
    </row>
    <row r="823">
      <c r="B823" s="12"/>
      <c r="C823" s="12"/>
      <c r="D823" s="12"/>
    </row>
    <row r="824">
      <c r="B824" s="12"/>
      <c r="C824" s="12"/>
      <c r="D824" s="12"/>
    </row>
    <row r="825">
      <c r="B825" s="12"/>
      <c r="C825" s="12"/>
      <c r="D825" s="12"/>
    </row>
    <row r="826">
      <c r="B826" s="12"/>
      <c r="C826" s="12"/>
      <c r="D826" s="12"/>
    </row>
    <row r="827">
      <c r="B827" s="12"/>
      <c r="C827" s="12"/>
      <c r="D827" s="12"/>
    </row>
    <row r="828">
      <c r="B828" s="12"/>
      <c r="C828" s="12"/>
      <c r="D828" s="12"/>
    </row>
    <row r="829">
      <c r="B829" s="12"/>
      <c r="C829" s="12"/>
      <c r="D829" s="12"/>
    </row>
    <row r="830">
      <c r="B830" s="12"/>
      <c r="C830" s="12"/>
      <c r="D830" s="12"/>
    </row>
    <row r="831">
      <c r="B831" s="12"/>
      <c r="C831" s="12"/>
      <c r="D831" s="12"/>
    </row>
    <row r="832">
      <c r="B832" s="12"/>
      <c r="C832" s="12"/>
      <c r="D832" s="12"/>
    </row>
    <row r="833">
      <c r="B833" s="12"/>
      <c r="C833" s="12"/>
      <c r="D833" s="12"/>
    </row>
    <row r="834">
      <c r="B834" s="12"/>
      <c r="C834" s="12"/>
      <c r="D834" s="12"/>
    </row>
    <row r="835">
      <c r="B835" s="12"/>
      <c r="C835" s="12"/>
      <c r="D835" s="12"/>
    </row>
    <row r="836">
      <c r="B836" s="12"/>
      <c r="C836" s="12"/>
      <c r="D836" s="12"/>
    </row>
    <row r="837">
      <c r="B837" s="12"/>
      <c r="C837" s="12"/>
      <c r="D837" s="12"/>
    </row>
    <row r="838">
      <c r="B838" s="12"/>
      <c r="C838" s="12"/>
      <c r="D838" s="12"/>
    </row>
    <row r="839">
      <c r="B839" s="12"/>
      <c r="C839" s="12"/>
      <c r="D839" s="12"/>
    </row>
    <row r="840">
      <c r="B840" s="12"/>
      <c r="C840" s="12"/>
      <c r="D840" s="12"/>
    </row>
    <row r="841">
      <c r="B841" s="12"/>
      <c r="C841" s="12"/>
      <c r="D841" s="12"/>
    </row>
    <row r="842">
      <c r="B842" s="12"/>
      <c r="C842" s="12"/>
      <c r="D842" s="12"/>
    </row>
    <row r="843">
      <c r="B843" s="12"/>
      <c r="C843" s="12"/>
      <c r="D843" s="12"/>
    </row>
    <row r="844">
      <c r="B844" s="12"/>
      <c r="C844" s="12"/>
      <c r="D844" s="12"/>
    </row>
    <row r="845">
      <c r="B845" s="12"/>
      <c r="C845" s="12"/>
      <c r="D845" s="12"/>
    </row>
    <row r="846">
      <c r="B846" s="12"/>
      <c r="C846" s="12"/>
      <c r="D846" s="12"/>
    </row>
    <row r="847">
      <c r="B847" s="12"/>
      <c r="C847" s="12"/>
      <c r="D847" s="12"/>
    </row>
    <row r="848">
      <c r="B848" s="12"/>
      <c r="C848" s="12"/>
      <c r="D848" s="12"/>
    </row>
    <row r="849">
      <c r="B849" s="12"/>
      <c r="C849" s="12"/>
      <c r="D849" s="12"/>
    </row>
    <row r="850">
      <c r="B850" s="12"/>
      <c r="C850" s="12"/>
      <c r="D850" s="12"/>
    </row>
    <row r="851">
      <c r="B851" s="12"/>
      <c r="C851" s="12"/>
      <c r="D851" s="12"/>
    </row>
    <row r="852">
      <c r="B852" s="12"/>
      <c r="C852" s="12"/>
      <c r="D852" s="12"/>
    </row>
    <row r="853">
      <c r="B853" s="12"/>
      <c r="C853" s="12"/>
      <c r="D853" s="12"/>
    </row>
    <row r="854">
      <c r="B854" s="12"/>
      <c r="C854" s="12"/>
      <c r="D854" s="12"/>
    </row>
    <row r="855">
      <c r="B855" s="12"/>
      <c r="C855" s="12"/>
      <c r="D855" s="12"/>
    </row>
    <row r="856">
      <c r="B856" s="12"/>
      <c r="C856" s="12"/>
      <c r="D856" s="12"/>
    </row>
    <row r="857">
      <c r="B857" s="12"/>
      <c r="C857" s="12"/>
      <c r="D857" s="12"/>
    </row>
    <row r="858">
      <c r="B858" s="12"/>
      <c r="C858" s="12"/>
      <c r="D858" s="12"/>
    </row>
    <row r="859">
      <c r="B859" s="12"/>
      <c r="C859" s="12"/>
      <c r="D859" s="12"/>
    </row>
    <row r="860">
      <c r="B860" s="12"/>
      <c r="C860" s="12"/>
      <c r="D860" s="12"/>
    </row>
    <row r="861">
      <c r="B861" s="12"/>
      <c r="C861" s="12"/>
      <c r="D861" s="12"/>
    </row>
    <row r="862">
      <c r="B862" s="12"/>
      <c r="C862" s="12"/>
      <c r="D862" s="12"/>
    </row>
    <row r="863">
      <c r="B863" s="12"/>
      <c r="C863" s="12"/>
      <c r="D863" s="12"/>
    </row>
    <row r="864">
      <c r="B864" s="12"/>
      <c r="C864" s="12"/>
      <c r="D864" s="12"/>
    </row>
    <row r="865">
      <c r="B865" s="12"/>
      <c r="C865" s="12"/>
      <c r="D865" s="12"/>
    </row>
    <row r="866">
      <c r="B866" s="12"/>
      <c r="C866" s="12"/>
      <c r="D866" s="12"/>
    </row>
    <row r="867">
      <c r="B867" s="12"/>
      <c r="C867" s="12"/>
      <c r="D867" s="12"/>
    </row>
    <row r="868">
      <c r="B868" s="12"/>
      <c r="C868" s="12"/>
      <c r="D868" s="12"/>
    </row>
    <row r="869">
      <c r="B869" s="12"/>
      <c r="C869" s="12"/>
      <c r="D869" s="12"/>
    </row>
    <row r="870">
      <c r="B870" s="12"/>
      <c r="C870" s="12"/>
      <c r="D870" s="12"/>
    </row>
    <row r="871">
      <c r="B871" s="12"/>
      <c r="C871" s="12"/>
      <c r="D871" s="12"/>
    </row>
    <row r="872">
      <c r="B872" s="12"/>
      <c r="C872" s="12"/>
      <c r="D872" s="12"/>
    </row>
    <row r="873">
      <c r="B873" s="12"/>
      <c r="C873" s="12"/>
      <c r="D873" s="12"/>
    </row>
    <row r="874">
      <c r="B874" s="12"/>
      <c r="C874" s="12"/>
      <c r="D874" s="12"/>
    </row>
    <row r="875">
      <c r="B875" s="12"/>
      <c r="C875" s="12"/>
      <c r="D875" s="12"/>
    </row>
    <row r="876">
      <c r="B876" s="12"/>
      <c r="C876" s="12"/>
      <c r="D876" s="12"/>
    </row>
    <row r="877">
      <c r="B877" s="12"/>
      <c r="C877" s="12"/>
      <c r="D877" s="12"/>
    </row>
    <row r="878">
      <c r="B878" s="12"/>
      <c r="C878" s="12"/>
      <c r="D878" s="12"/>
    </row>
    <row r="879">
      <c r="B879" s="12"/>
      <c r="C879" s="12"/>
      <c r="D879" s="12"/>
    </row>
    <row r="880">
      <c r="B880" s="12"/>
      <c r="C880" s="12"/>
      <c r="D880" s="12"/>
    </row>
    <row r="881">
      <c r="B881" s="12"/>
      <c r="C881" s="12"/>
      <c r="D881" s="12"/>
    </row>
    <row r="882">
      <c r="B882" s="12"/>
      <c r="C882" s="12"/>
      <c r="D882" s="12"/>
    </row>
    <row r="883">
      <c r="B883" s="12"/>
      <c r="C883" s="12"/>
      <c r="D883" s="12"/>
    </row>
    <row r="884">
      <c r="B884" s="12"/>
      <c r="C884" s="12"/>
      <c r="D884" s="12"/>
    </row>
    <row r="885">
      <c r="B885" s="12"/>
      <c r="C885" s="12"/>
      <c r="D885" s="12"/>
    </row>
    <row r="886">
      <c r="B886" s="12"/>
      <c r="C886" s="12"/>
      <c r="D886" s="12"/>
    </row>
    <row r="887">
      <c r="B887" s="12"/>
      <c r="C887" s="12"/>
      <c r="D887" s="12"/>
    </row>
    <row r="888">
      <c r="B888" s="12"/>
      <c r="C888" s="12"/>
      <c r="D888" s="12"/>
    </row>
    <row r="889">
      <c r="B889" s="12"/>
      <c r="C889" s="12"/>
      <c r="D889" s="12"/>
    </row>
    <row r="890">
      <c r="B890" s="12"/>
      <c r="C890" s="12"/>
      <c r="D890" s="12"/>
    </row>
    <row r="891">
      <c r="B891" s="12"/>
      <c r="C891" s="12"/>
      <c r="D891" s="12"/>
    </row>
    <row r="892">
      <c r="B892" s="12"/>
      <c r="C892" s="12"/>
      <c r="D892" s="12"/>
    </row>
    <row r="893">
      <c r="B893" s="12"/>
      <c r="C893" s="12"/>
      <c r="D893" s="12"/>
    </row>
    <row r="894">
      <c r="B894" s="12"/>
      <c r="C894" s="12"/>
      <c r="D894" s="12"/>
    </row>
    <row r="895">
      <c r="B895" s="12"/>
      <c r="C895" s="12"/>
      <c r="D895" s="12"/>
    </row>
    <row r="896">
      <c r="B896" s="12"/>
      <c r="C896" s="12"/>
      <c r="D896" s="12"/>
    </row>
    <row r="897">
      <c r="B897" s="12"/>
      <c r="C897" s="12"/>
      <c r="D897" s="12"/>
    </row>
    <row r="898">
      <c r="B898" s="12"/>
      <c r="C898" s="12"/>
      <c r="D898" s="12"/>
    </row>
    <row r="899">
      <c r="B899" s="12"/>
      <c r="C899" s="12"/>
      <c r="D899" s="12"/>
    </row>
    <row r="900">
      <c r="B900" s="12"/>
      <c r="C900" s="12"/>
      <c r="D900" s="12"/>
    </row>
    <row r="901">
      <c r="B901" s="12"/>
      <c r="C901" s="12"/>
      <c r="D901" s="12"/>
    </row>
    <row r="902">
      <c r="B902" s="12"/>
      <c r="C902" s="12"/>
      <c r="D902" s="12"/>
    </row>
    <row r="903">
      <c r="B903" s="12"/>
      <c r="C903" s="12"/>
      <c r="D903" s="12"/>
    </row>
    <row r="904">
      <c r="B904" s="12"/>
      <c r="C904" s="12"/>
      <c r="D904" s="12"/>
    </row>
    <row r="905">
      <c r="B905" s="12"/>
      <c r="C905" s="12"/>
      <c r="D905" s="12"/>
    </row>
    <row r="906">
      <c r="B906" s="12"/>
      <c r="C906" s="12"/>
      <c r="D906" s="12"/>
    </row>
    <row r="907">
      <c r="B907" s="12"/>
      <c r="C907" s="12"/>
      <c r="D907" s="12"/>
    </row>
    <row r="908">
      <c r="B908" s="12"/>
      <c r="C908" s="12"/>
      <c r="D908" s="12"/>
    </row>
    <row r="909">
      <c r="B909" s="12"/>
      <c r="C909" s="12"/>
      <c r="D909" s="12"/>
    </row>
    <row r="910">
      <c r="B910" s="12"/>
      <c r="C910" s="12"/>
      <c r="D910" s="12"/>
    </row>
    <row r="911">
      <c r="B911" s="12"/>
      <c r="C911" s="12"/>
      <c r="D911" s="12"/>
    </row>
    <row r="912">
      <c r="B912" s="12"/>
      <c r="C912" s="12"/>
      <c r="D912" s="12"/>
    </row>
    <row r="913">
      <c r="B913" s="12"/>
      <c r="C913" s="12"/>
      <c r="D913" s="12"/>
    </row>
    <row r="914">
      <c r="B914" s="12"/>
      <c r="C914" s="12"/>
      <c r="D914" s="12"/>
    </row>
    <row r="915">
      <c r="B915" s="12"/>
      <c r="C915" s="12"/>
      <c r="D915" s="12"/>
    </row>
    <row r="916">
      <c r="B916" s="12"/>
      <c r="C916" s="12"/>
      <c r="D916" s="12"/>
    </row>
    <row r="917">
      <c r="B917" s="12"/>
      <c r="C917" s="12"/>
      <c r="D917" s="12"/>
    </row>
    <row r="918">
      <c r="B918" s="12"/>
      <c r="C918" s="12"/>
      <c r="D918" s="12"/>
    </row>
    <row r="919">
      <c r="B919" s="12"/>
      <c r="C919" s="12"/>
      <c r="D919" s="12"/>
    </row>
    <row r="920">
      <c r="B920" s="12"/>
      <c r="C920" s="12"/>
      <c r="D920" s="12"/>
    </row>
    <row r="921">
      <c r="B921" s="12"/>
      <c r="C921" s="12"/>
      <c r="D921" s="12"/>
    </row>
    <row r="922">
      <c r="B922" s="12"/>
      <c r="C922" s="12"/>
      <c r="D922" s="12"/>
    </row>
    <row r="923">
      <c r="B923" s="12"/>
      <c r="C923" s="12"/>
      <c r="D923" s="12"/>
    </row>
    <row r="924">
      <c r="B924" s="12"/>
      <c r="C924" s="12"/>
      <c r="D924" s="12"/>
    </row>
    <row r="925">
      <c r="B925" s="12"/>
      <c r="C925" s="12"/>
      <c r="D925" s="12"/>
    </row>
    <row r="926">
      <c r="B926" s="12"/>
      <c r="C926" s="12"/>
      <c r="D926" s="12"/>
    </row>
    <row r="927">
      <c r="B927" s="12"/>
      <c r="C927" s="12"/>
      <c r="D927" s="12"/>
    </row>
    <row r="928">
      <c r="B928" s="12"/>
      <c r="C928" s="12"/>
      <c r="D928" s="12"/>
    </row>
    <row r="929">
      <c r="B929" s="12"/>
      <c r="C929" s="12"/>
      <c r="D929" s="12"/>
    </row>
    <row r="930">
      <c r="B930" s="12"/>
      <c r="C930" s="12"/>
      <c r="D930" s="12"/>
    </row>
    <row r="931">
      <c r="B931" s="12"/>
      <c r="C931" s="12"/>
      <c r="D931" s="12"/>
    </row>
    <row r="932">
      <c r="B932" s="12"/>
      <c r="C932" s="12"/>
      <c r="D932" s="12"/>
    </row>
    <row r="933">
      <c r="B933" s="12"/>
      <c r="C933" s="12"/>
      <c r="D933" s="12"/>
    </row>
    <row r="934">
      <c r="B934" s="12"/>
      <c r="C934" s="12"/>
      <c r="D934" s="12"/>
    </row>
    <row r="935">
      <c r="B935" s="12"/>
      <c r="C935" s="12"/>
      <c r="D935" s="12"/>
    </row>
    <row r="936">
      <c r="B936" s="12"/>
      <c r="C936" s="12"/>
      <c r="D936" s="12"/>
    </row>
    <row r="937">
      <c r="B937" s="12"/>
      <c r="C937" s="12"/>
      <c r="D937" s="12"/>
    </row>
    <row r="938">
      <c r="B938" s="12"/>
      <c r="C938" s="12"/>
      <c r="D938" s="12"/>
    </row>
    <row r="939">
      <c r="B939" s="12"/>
      <c r="C939" s="12"/>
      <c r="D939" s="12"/>
    </row>
    <row r="940">
      <c r="B940" s="12"/>
      <c r="C940" s="12"/>
      <c r="D940" s="12"/>
    </row>
    <row r="941">
      <c r="B941" s="12"/>
      <c r="C941" s="12"/>
      <c r="D941" s="12"/>
    </row>
    <row r="942">
      <c r="B942" s="12"/>
      <c r="C942" s="12"/>
      <c r="D942" s="12"/>
    </row>
    <row r="943">
      <c r="B943" s="12"/>
      <c r="C943" s="12"/>
      <c r="D943" s="12"/>
    </row>
    <row r="944">
      <c r="B944" s="12"/>
      <c r="C944" s="12"/>
      <c r="D944" s="12"/>
    </row>
    <row r="945">
      <c r="B945" s="12"/>
      <c r="C945" s="12"/>
      <c r="D945" s="12"/>
    </row>
    <row r="946">
      <c r="B946" s="12"/>
      <c r="C946" s="12"/>
      <c r="D946" s="12"/>
    </row>
    <row r="947">
      <c r="B947" s="12"/>
      <c r="C947" s="12"/>
      <c r="D947" s="12"/>
    </row>
    <row r="948">
      <c r="B948" s="12"/>
      <c r="C948" s="12"/>
      <c r="D948" s="12"/>
    </row>
    <row r="949">
      <c r="B949" s="12"/>
      <c r="C949" s="12"/>
      <c r="D949" s="12"/>
    </row>
    <row r="950">
      <c r="B950" s="12"/>
      <c r="C950" s="12"/>
      <c r="D950" s="12"/>
    </row>
    <row r="951">
      <c r="B951" s="12"/>
      <c r="C951" s="12"/>
      <c r="D951" s="12"/>
    </row>
    <row r="952">
      <c r="B952" s="12"/>
      <c r="C952" s="12"/>
      <c r="D952" s="12"/>
    </row>
    <row r="953">
      <c r="B953" s="12"/>
      <c r="C953" s="12"/>
      <c r="D953" s="12"/>
    </row>
    <row r="954">
      <c r="B954" s="12"/>
      <c r="C954" s="12"/>
      <c r="D954" s="12"/>
    </row>
    <row r="955">
      <c r="B955" s="12"/>
      <c r="C955" s="12"/>
      <c r="D955" s="12"/>
    </row>
    <row r="956">
      <c r="B956" s="12"/>
      <c r="C956" s="12"/>
      <c r="D956" s="12"/>
    </row>
    <row r="957">
      <c r="B957" s="12"/>
      <c r="C957" s="12"/>
      <c r="D957" s="12"/>
    </row>
    <row r="958">
      <c r="B958" s="12"/>
      <c r="C958" s="12"/>
      <c r="D958" s="12"/>
    </row>
    <row r="959">
      <c r="B959" s="12"/>
      <c r="C959" s="12"/>
      <c r="D959" s="12"/>
    </row>
    <row r="960">
      <c r="B960" s="12"/>
      <c r="C960" s="12"/>
      <c r="D960" s="12"/>
    </row>
    <row r="961">
      <c r="B961" s="12"/>
      <c r="C961" s="12"/>
      <c r="D961" s="12"/>
    </row>
    <row r="962">
      <c r="B962" s="12"/>
      <c r="C962" s="12"/>
      <c r="D962" s="12"/>
    </row>
    <row r="963">
      <c r="B963" s="12"/>
      <c r="C963" s="12"/>
      <c r="D963" s="12"/>
    </row>
    <row r="964">
      <c r="B964" s="12"/>
      <c r="C964" s="12"/>
      <c r="D964" s="12"/>
    </row>
    <row r="965">
      <c r="B965" s="12"/>
      <c r="C965" s="12"/>
      <c r="D965" s="12"/>
    </row>
    <row r="966">
      <c r="B966" s="12"/>
      <c r="C966" s="12"/>
      <c r="D966" s="12"/>
    </row>
    <row r="967">
      <c r="B967" s="12"/>
      <c r="C967" s="12"/>
      <c r="D967" s="12"/>
    </row>
    <row r="968">
      <c r="B968" s="12"/>
      <c r="C968" s="12"/>
      <c r="D968" s="12"/>
    </row>
    <row r="969">
      <c r="B969" s="12"/>
      <c r="C969" s="12"/>
      <c r="D969" s="12"/>
    </row>
    <row r="970">
      <c r="B970" s="12"/>
      <c r="C970" s="12"/>
      <c r="D970" s="12"/>
    </row>
    <row r="971">
      <c r="B971" s="12"/>
      <c r="C971" s="12"/>
      <c r="D971" s="12"/>
    </row>
    <row r="972">
      <c r="B972" s="12"/>
      <c r="C972" s="12"/>
      <c r="D972" s="12"/>
    </row>
    <row r="973">
      <c r="B973" s="12"/>
      <c r="C973" s="12"/>
      <c r="D973" s="12"/>
    </row>
    <row r="974">
      <c r="B974" s="12"/>
      <c r="C974" s="12"/>
      <c r="D974" s="12"/>
    </row>
    <row r="975">
      <c r="B975" s="12"/>
      <c r="C975" s="12"/>
      <c r="D975" s="12"/>
    </row>
    <row r="976">
      <c r="B976" s="12"/>
      <c r="C976" s="12"/>
      <c r="D976" s="12"/>
    </row>
    <row r="977">
      <c r="B977" s="12"/>
      <c r="C977" s="12"/>
      <c r="D977" s="12"/>
    </row>
    <row r="978">
      <c r="B978" s="12"/>
      <c r="C978" s="12"/>
      <c r="D978" s="12"/>
    </row>
    <row r="979">
      <c r="B979" s="12"/>
      <c r="C979" s="12"/>
      <c r="D979" s="12"/>
    </row>
    <row r="980">
      <c r="B980" s="12"/>
      <c r="C980" s="12"/>
      <c r="D980" s="12"/>
    </row>
    <row r="981">
      <c r="B981" s="12"/>
      <c r="C981" s="12"/>
      <c r="D981" s="12"/>
    </row>
    <row r="982">
      <c r="B982" s="12"/>
      <c r="C982" s="12"/>
      <c r="D982" s="12"/>
    </row>
    <row r="983">
      <c r="B983" s="12"/>
      <c r="C983" s="12"/>
      <c r="D983" s="12"/>
    </row>
    <row r="984">
      <c r="B984" s="12"/>
      <c r="C984" s="12"/>
      <c r="D984" s="12"/>
    </row>
    <row r="985">
      <c r="B985" s="12"/>
      <c r="C985" s="12"/>
      <c r="D985" s="12"/>
    </row>
    <row r="986">
      <c r="B986" s="12"/>
      <c r="C986" s="12"/>
      <c r="D986" s="12"/>
    </row>
    <row r="987">
      <c r="B987" s="12"/>
      <c r="C987" s="12"/>
      <c r="D987" s="12"/>
    </row>
    <row r="988">
      <c r="B988" s="12"/>
      <c r="C988" s="12"/>
      <c r="D988" s="12"/>
    </row>
    <row r="989">
      <c r="B989" s="12"/>
      <c r="C989" s="12"/>
      <c r="D989" s="12"/>
    </row>
    <row r="990">
      <c r="B990" s="12"/>
      <c r="C990" s="12"/>
      <c r="D990" s="12"/>
    </row>
    <row r="991">
      <c r="B991" s="12"/>
      <c r="C991" s="12"/>
      <c r="D991" s="12"/>
    </row>
    <row r="992">
      <c r="B992" s="12"/>
      <c r="C992" s="12"/>
      <c r="D992" s="12"/>
    </row>
    <row r="993">
      <c r="B993" s="12"/>
      <c r="C993" s="12"/>
      <c r="D993" s="12"/>
    </row>
    <row r="994">
      <c r="B994" s="12"/>
      <c r="C994" s="12"/>
      <c r="D994" s="12"/>
    </row>
    <row r="995">
      <c r="B995" s="12"/>
      <c r="C995" s="12"/>
      <c r="D995" s="12"/>
    </row>
    <row r="996">
      <c r="B996" s="12"/>
      <c r="C996" s="12"/>
      <c r="D996" s="12"/>
    </row>
    <row r="997">
      <c r="B997" s="12"/>
      <c r="C997" s="12"/>
      <c r="D997" s="12"/>
    </row>
    <row r="998">
      <c r="B998" s="12"/>
      <c r="C998" s="12"/>
      <c r="D998" s="12"/>
    </row>
    <row r="999">
      <c r="B999" s="12"/>
      <c r="C999" s="12"/>
      <c r="D999" s="12"/>
    </row>
    <row r="1000">
      <c r="B1000" s="12"/>
      <c r="C1000" s="12"/>
      <c r="D1000" s="12"/>
    </row>
  </sheetData>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2" width="10.25"/>
    <col customWidth="1" min="3" max="4" width="9.38"/>
    <col customWidth="1" min="5" max="5" width="8.0"/>
    <col customWidth="1" min="6" max="8" width="8.88"/>
    <col customWidth="1" min="9" max="13" width="11.38"/>
    <col customWidth="1" min="14" max="14" width="4.75"/>
    <col customWidth="1" min="15" max="15" width="5.5"/>
    <col customWidth="1" min="16" max="16" width="6.88"/>
    <col customWidth="1" min="17" max="17" width="7.5"/>
    <col customWidth="1" min="18" max="21" width="10.25"/>
    <col customWidth="1" min="22" max="22" width="9.38"/>
    <col customWidth="1" min="23" max="23" width="9.5"/>
    <col customWidth="1" min="24" max="24" width="9.38"/>
    <col customWidth="1" min="25" max="25" width="8.63"/>
    <col customWidth="1" min="26" max="26" width="9.5"/>
    <col customWidth="1" min="27" max="27" width="9.38"/>
  </cols>
  <sheetData>
    <row r="1">
      <c r="A1" s="7" t="s">
        <v>74</v>
      </c>
      <c r="B1" s="18" t="s">
        <v>85</v>
      </c>
      <c r="C1" s="18" t="s">
        <v>83</v>
      </c>
      <c r="D1" s="18" t="s">
        <v>87</v>
      </c>
      <c r="E1" s="7" t="s">
        <v>602</v>
      </c>
      <c r="F1" s="7" t="s">
        <v>603</v>
      </c>
      <c r="G1" s="7" t="s">
        <v>604</v>
      </c>
      <c r="H1" s="7" t="s">
        <v>605</v>
      </c>
      <c r="I1" s="7" t="s">
        <v>606</v>
      </c>
      <c r="J1" s="7" t="s">
        <v>607</v>
      </c>
      <c r="K1" s="7" t="s">
        <v>608</v>
      </c>
      <c r="L1" s="7" t="s">
        <v>609</v>
      </c>
      <c r="M1" s="7" t="s">
        <v>609</v>
      </c>
      <c r="N1" s="7" t="s">
        <v>569</v>
      </c>
      <c r="O1" s="7" t="s">
        <v>31</v>
      </c>
      <c r="P1" s="7" t="s">
        <v>570</v>
      </c>
      <c r="Q1" s="7" t="s">
        <v>571</v>
      </c>
      <c r="R1" s="7" t="s">
        <v>600</v>
      </c>
      <c r="S1" s="7" t="s">
        <v>589</v>
      </c>
      <c r="T1" s="7" t="s">
        <v>590</v>
      </c>
      <c r="U1" s="7" t="s">
        <v>574</v>
      </c>
      <c r="V1" s="7" t="s">
        <v>591</v>
      </c>
      <c r="W1" s="7" t="s">
        <v>592</v>
      </c>
      <c r="X1" s="7" t="s">
        <v>576</v>
      </c>
      <c r="Y1" s="7" t="s">
        <v>593</v>
      </c>
      <c r="Z1" s="7" t="s">
        <v>594</v>
      </c>
      <c r="AA1" s="7" t="s">
        <v>578</v>
      </c>
    </row>
    <row r="2">
      <c r="A2" s="7">
        <v>1.0</v>
      </c>
      <c r="B2" s="12"/>
      <c r="C2" s="12"/>
      <c r="D2" s="12"/>
      <c r="F2" s="18" t="str">
        <f t="shared" ref="F2:F31" si="4">($C2)/($E2*24)</f>
        <v>#DIV/0!</v>
      </c>
      <c r="G2" s="18" t="str">
        <f t="shared" ref="G2:G31" si="5">($C2)/(($E2*24)*(1+1))</f>
        <v>#DIV/0!</v>
      </c>
      <c r="H2" s="18" t="str">
        <f t="shared" ref="H2:H31" si="6">($C2)/(($E2*24)*(1+0.5))</f>
        <v>#DIV/0!</v>
      </c>
      <c r="I2" s="18" t="str">
        <f t="shared" ref="I2:I31" si="7">($C2)/(($E2*24)*(1+1.5))</f>
        <v>#DIV/0!</v>
      </c>
      <c r="J2" s="18" t="str">
        <f t="shared" ref="J2:J31" si="8">($C2)/(($E2*24)*(1+2.5))</f>
        <v>#DIV/0!</v>
      </c>
      <c r="K2" s="18" t="str">
        <f t="shared" ref="K2:K31" si="9">($C2)/(($E2*24)*(1+2.75))</f>
        <v>#DIV/0!</v>
      </c>
      <c r="L2" s="18" t="str">
        <f t="shared" ref="L2:L31" si="10">($C2)/(($E2*24)*(1+4.75))</f>
        <v>#DIV/0!</v>
      </c>
      <c r="M2" s="18" t="str">
        <f t="shared" ref="M2:M31" si="11">($C2)/(($E2*24)*(1+3.75))</f>
        <v>#DIV/0!</v>
      </c>
      <c r="S2" s="12">
        <f t="shared" ref="S2:T2" si="1">sum(B2:B$31)</f>
        <v>348681774</v>
      </c>
      <c r="T2" s="12">
        <f t="shared" si="1"/>
        <v>292555701</v>
      </c>
      <c r="U2" s="12">
        <f t="shared" ref="U2:U31" si="13">sum($D2:$D$31)</f>
        <v>103399026</v>
      </c>
      <c r="V2" s="12">
        <f t="shared" ref="V2:W2" si="2">sum($B2:$B$28)</f>
        <v>38081774</v>
      </c>
      <c r="W2" s="12">
        <f t="shared" si="2"/>
        <v>38081774</v>
      </c>
      <c r="X2" s="12">
        <f t="shared" ref="X2:X28" si="15">sum($D2:$D$28)</f>
        <v>24199026</v>
      </c>
      <c r="Y2" s="12">
        <f t="shared" ref="Y2:Z2" si="3">sum($B2:$B$25)</f>
        <v>6681774</v>
      </c>
      <c r="Z2" s="12">
        <f t="shared" si="3"/>
        <v>6681774</v>
      </c>
      <c r="AA2" s="12">
        <f t="shared" ref="AA2:AA25" si="17">sum($D2:$D$25)</f>
        <v>4199026</v>
      </c>
    </row>
    <row r="3">
      <c r="A3" s="14">
        <f t="shared" ref="A3:A31" si="18">A2+1</f>
        <v>2</v>
      </c>
      <c r="B3" s="12"/>
      <c r="C3" s="12"/>
      <c r="D3" s="12"/>
      <c r="F3" s="18" t="str">
        <f t="shared" si="4"/>
        <v>#DIV/0!</v>
      </c>
      <c r="G3" s="18" t="str">
        <f t="shared" si="5"/>
        <v>#DIV/0!</v>
      </c>
      <c r="H3" s="18" t="str">
        <f t="shared" si="6"/>
        <v>#DIV/0!</v>
      </c>
      <c r="I3" s="18" t="str">
        <f t="shared" si="7"/>
        <v>#DIV/0!</v>
      </c>
      <c r="J3" s="18" t="str">
        <f t="shared" si="8"/>
        <v>#DIV/0!</v>
      </c>
      <c r="K3" s="18" t="str">
        <f t="shared" si="9"/>
        <v>#DIV/0!</v>
      </c>
      <c r="L3" s="18" t="str">
        <f t="shared" si="10"/>
        <v>#DIV/0!</v>
      </c>
      <c r="M3" s="18" t="str">
        <f t="shared" si="11"/>
        <v>#DIV/0!</v>
      </c>
      <c r="S3" s="12">
        <f t="shared" ref="S3:T3" si="12">sum(B3:B$31)</f>
        <v>348681774</v>
      </c>
      <c r="T3" s="12">
        <f t="shared" si="12"/>
        <v>292555701</v>
      </c>
      <c r="U3" s="12">
        <f t="shared" si="13"/>
        <v>103399026</v>
      </c>
      <c r="V3" s="12">
        <f t="shared" ref="V3:W3" si="14">sum($B3:$B$28)</f>
        <v>38081774</v>
      </c>
      <c r="W3" s="12">
        <f t="shared" si="14"/>
        <v>38081774</v>
      </c>
      <c r="X3" s="12">
        <f t="shared" si="15"/>
        <v>24199026</v>
      </c>
      <c r="Y3" s="12">
        <f t="shared" ref="Y3:Z3" si="16">sum($B3:$B$25)</f>
        <v>6681774</v>
      </c>
      <c r="Z3" s="12">
        <f t="shared" si="16"/>
        <v>6681774</v>
      </c>
      <c r="AA3" s="12">
        <f t="shared" si="17"/>
        <v>4199026</v>
      </c>
    </row>
    <row r="4">
      <c r="A4" s="14">
        <f t="shared" si="18"/>
        <v>3</v>
      </c>
      <c r="B4" s="12"/>
      <c r="C4" s="12"/>
      <c r="D4" s="12"/>
      <c r="F4" s="18" t="str">
        <f t="shared" si="4"/>
        <v>#DIV/0!</v>
      </c>
      <c r="G4" s="18" t="str">
        <f t="shared" si="5"/>
        <v>#DIV/0!</v>
      </c>
      <c r="H4" s="18" t="str">
        <f t="shared" si="6"/>
        <v>#DIV/0!</v>
      </c>
      <c r="I4" s="18" t="str">
        <f t="shared" si="7"/>
        <v>#DIV/0!</v>
      </c>
      <c r="J4" s="18" t="str">
        <f t="shared" si="8"/>
        <v>#DIV/0!</v>
      </c>
      <c r="K4" s="18" t="str">
        <f t="shared" si="9"/>
        <v>#DIV/0!</v>
      </c>
      <c r="L4" s="18" t="str">
        <f t="shared" si="10"/>
        <v>#DIV/0!</v>
      </c>
      <c r="M4" s="18" t="str">
        <f t="shared" si="11"/>
        <v>#DIV/0!</v>
      </c>
      <c r="S4" s="12">
        <f t="shared" ref="S4:T4" si="19">sum(B4:B$31)</f>
        <v>348681774</v>
      </c>
      <c r="T4" s="12">
        <f t="shared" si="19"/>
        <v>292555701</v>
      </c>
      <c r="U4" s="12">
        <f t="shared" si="13"/>
        <v>103399026</v>
      </c>
      <c r="V4" s="12">
        <f t="shared" ref="V4:W4" si="20">sum($B4:$B$28)</f>
        <v>38081774</v>
      </c>
      <c r="W4" s="12">
        <f t="shared" si="20"/>
        <v>38081774</v>
      </c>
      <c r="X4" s="12">
        <f t="shared" si="15"/>
        <v>24199026</v>
      </c>
      <c r="Y4" s="12">
        <f t="shared" ref="Y4:Z4" si="21">sum($B4:$B$25)</f>
        <v>6681774</v>
      </c>
      <c r="Z4" s="12">
        <f t="shared" si="21"/>
        <v>6681774</v>
      </c>
      <c r="AA4" s="12">
        <f t="shared" si="17"/>
        <v>4199026</v>
      </c>
    </row>
    <row r="5">
      <c r="A5" s="14">
        <f t="shared" si="18"/>
        <v>4</v>
      </c>
      <c r="B5" s="12"/>
      <c r="C5" s="12"/>
      <c r="D5" s="12"/>
      <c r="F5" s="18" t="str">
        <f t="shared" si="4"/>
        <v>#DIV/0!</v>
      </c>
      <c r="G5" s="18" t="str">
        <f t="shared" si="5"/>
        <v>#DIV/0!</v>
      </c>
      <c r="H5" s="18" t="str">
        <f t="shared" si="6"/>
        <v>#DIV/0!</v>
      </c>
      <c r="I5" s="18" t="str">
        <f t="shared" si="7"/>
        <v>#DIV/0!</v>
      </c>
      <c r="J5" s="18" t="str">
        <f t="shared" si="8"/>
        <v>#DIV/0!</v>
      </c>
      <c r="K5" s="18" t="str">
        <f t="shared" si="9"/>
        <v>#DIV/0!</v>
      </c>
      <c r="L5" s="18" t="str">
        <f t="shared" si="10"/>
        <v>#DIV/0!</v>
      </c>
      <c r="M5" s="18" t="str">
        <f t="shared" si="11"/>
        <v>#DIV/0!</v>
      </c>
      <c r="S5" s="12">
        <f t="shared" ref="S5:T5" si="22">sum(B5:B$31)</f>
        <v>348681774</v>
      </c>
      <c r="T5" s="12">
        <f t="shared" si="22"/>
        <v>292555701</v>
      </c>
      <c r="U5" s="12">
        <f t="shared" si="13"/>
        <v>103399026</v>
      </c>
      <c r="V5" s="12">
        <f t="shared" ref="V5:W5" si="23">sum($B5:$B$28)</f>
        <v>38081774</v>
      </c>
      <c r="W5" s="12">
        <f t="shared" si="23"/>
        <v>38081774</v>
      </c>
      <c r="X5" s="12">
        <f t="shared" si="15"/>
        <v>24199026</v>
      </c>
      <c r="Y5" s="12">
        <f t="shared" ref="Y5:Z5" si="24">sum($B5:$B$25)</f>
        <v>6681774</v>
      </c>
      <c r="Z5" s="12">
        <f t="shared" si="24"/>
        <v>6681774</v>
      </c>
      <c r="AA5" s="12">
        <f t="shared" si="17"/>
        <v>4199026</v>
      </c>
    </row>
    <row r="6">
      <c r="A6" s="14">
        <f t="shared" si="18"/>
        <v>5</v>
      </c>
      <c r="B6" s="12"/>
      <c r="C6" s="12"/>
      <c r="D6" s="12"/>
      <c r="E6" s="7">
        <v>5760.0</v>
      </c>
      <c r="F6" s="18">
        <f t="shared" si="4"/>
        <v>0</v>
      </c>
      <c r="G6" s="18">
        <f t="shared" si="5"/>
        <v>0</v>
      </c>
      <c r="H6" s="18">
        <f t="shared" si="6"/>
        <v>0</v>
      </c>
      <c r="I6" s="18">
        <f t="shared" si="7"/>
        <v>0</v>
      </c>
      <c r="J6" s="18">
        <f t="shared" si="8"/>
        <v>0</v>
      </c>
      <c r="K6" s="18">
        <f t="shared" si="9"/>
        <v>0</v>
      </c>
      <c r="L6" s="18">
        <f t="shared" si="10"/>
        <v>0</v>
      </c>
      <c r="M6" s="18">
        <f t="shared" si="11"/>
        <v>0</v>
      </c>
      <c r="S6" s="12">
        <f t="shared" ref="S6:T6" si="25">sum(B6:B$31)</f>
        <v>348681774</v>
      </c>
      <c r="T6" s="12">
        <f t="shared" si="25"/>
        <v>292555701</v>
      </c>
      <c r="U6" s="12">
        <f t="shared" si="13"/>
        <v>103399026</v>
      </c>
      <c r="V6" s="12">
        <f t="shared" ref="V6:W6" si="26">sum($B6:$B$28)</f>
        <v>38081774</v>
      </c>
      <c r="W6" s="12">
        <f t="shared" si="26"/>
        <v>38081774</v>
      </c>
      <c r="X6" s="12">
        <f t="shared" si="15"/>
        <v>24199026</v>
      </c>
      <c r="Y6" s="12">
        <f t="shared" ref="Y6:Z6" si="27">sum($B6:$B$25)</f>
        <v>6681774</v>
      </c>
      <c r="Z6" s="12">
        <f t="shared" si="27"/>
        <v>6681774</v>
      </c>
      <c r="AA6" s="12">
        <f t="shared" si="17"/>
        <v>4199026</v>
      </c>
    </row>
    <row r="7">
      <c r="A7" s="14">
        <f t="shared" si="18"/>
        <v>6</v>
      </c>
      <c r="B7" s="18">
        <v>4973.0</v>
      </c>
      <c r="C7" s="18">
        <v>14625.0</v>
      </c>
      <c r="D7" s="18">
        <v>0.0</v>
      </c>
      <c r="E7" s="7">
        <v>6480.0</v>
      </c>
      <c r="F7" s="18">
        <f t="shared" si="4"/>
        <v>0.09403935185</v>
      </c>
      <c r="G7" s="18">
        <f t="shared" si="5"/>
        <v>0.04701967593</v>
      </c>
      <c r="H7" s="18">
        <f t="shared" si="6"/>
        <v>0.06269290123</v>
      </c>
      <c r="I7" s="18">
        <f t="shared" si="7"/>
        <v>0.03761574074</v>
      </c>
      <c r="J7" s="18">
        <f t="shared" si="8"/>
        <v>0.02686838624</v>
      </c>
      <c r="K7" s="18">
        <f t="shared" si="9"/>
        <v>0.02507716049</v>
      </c>
      <c r="L7" s="18">
        <f t="shared" si="10"/>
        <v>0.01635466989</v>
      </c>
      <c r="M7" s="18">
        <f t="shared" si="11"/>
        <v>0.01979775828</v>
      </c>
      <c r="N7" s="7">
        <v>0.0</v>
      </c>
      <c r="O7" s="7">
        <v>0.0</v>
      </c>
      <c r="P7" s="7">
        <v>5.0</v>
      </c>
      <c r="Q7" s="7">
        <v>51.0</v>
      </c>
      <c r="S7" s="12">
        <f t="shared" ref="S7:T7" si="28">sum(B7:B$31)</f>
        <v>348681774</v>
      </c>
      <c r="T7" s="12">
        <f t="shared" si="28"/>
        <v>292555701</v>
      </c>
      <c r="U7" s="12">
        <f t="shared" si="13"/>
        <v>103399026</v>
      </c>
      <c r="V7" s="12">
        <f t="shared" ref="V7:W7" si="29">sum($B7:$B$28)</f>
        <v>38081774</v>
      </c>
      <c r="W7" s="12">
        <f t="shared" si="29"/>
        <v>38081774</v>
      </c>
      <c r="X7" s="12">
        <f t="shared" si="15"/>
        <v>24199026</v>
      </c>
      <c r="Y7" s="12">
        <f t="shared" ref="Y7:Z7" si="30">sum($B7:$B$25)</f>
        <v>6681774</v>
      </c>
      <c r="Z7" s="12">
        <f t="shared" si="30"/>
        <v>6681774</v>
      </c>
      <c r="AA7" s="12">
        <f t="shared" si="17"/>
        <v>4199026</v>
      </c>
    </row>
    <row r="8">
      <c r="A8" s="14">
        <f t="shared" si="18"/>
        <v>7</v>
      </c>
      <c r="B8" s="18">
        <v>9750.0</v>
      </c>
      <c r="C8" s="18">
        <v>29250.0</v>
      </c>
      <c r="D8" s="18">
        <v>0.0</v>
      </c>
      <c r="E8" s="7">
        <v>7920.0</v>
      </c>
      <c r="F8" s="18">
        <f t="shared" si="4"/>
        <v>0.1538825758</v>
      </c>
      <c r="G8" s="18">
        <f t="shared" si="5"/>
        <v>0.07694128788</v>
      </c>
      <c r="H8" s="18">
        <f t="shared" si="6"/>
        <v>0.1025883838</v>
      </c>
      <c r="I8" s="18">
        <f t="shared" si="7"/>
        <v>0.0615530303</v>
      </c>
      <c r="J8" s="18">
        <f t="shared" si="8"/>
        <v>0.04396645022</v>
      </c>
      <c r="K8" s="18">
        <f t="shared" si="9"/>
        <v>0.04103535354</v>
      </c>
      <c r="L8" s="18">
        <f t="shared" si="10"/>
        <v>0.02676218709</v>
      </c>
      <c r="M8" s="18">
        <f t="shared" si="11"/>
        <v>0.03239633174</v>
      </c>
      <c r="N8" s="7">
        <v>0.0</v>
      </c>
      <c r="O8" s="7">
        <v>0.0</v>
      </c>
      <c r="P8" s="7">
        <v>11.0</v>
      </c>
      <c r="Q8" s="7">
        <v>42.0</v>
      </c>
      <c r="S8" s="12">
        <f t="shared" ref="S8:T8" si="31">sum(B8:B$31)</f>
        <v>348676801</v>
      </c>
      <c r="T8" s="12">
        <f t="shared" si="31"/>
        <v>292541076</v>
      </c>
      <c r="U8" s="12">
        <f t="shared" si="13"/>
        <v>103399026</v>
      </c>
      <c r="V8" s="12">
        <f t="shared" ref="V8:W8" si="32">sum($B8:$B$28)</f>
        <v>38076801</v>
      </c>
      <c r="W8" s="12">
        <f t="shared" si="32"/>
        <v>38076801</v>
      </c>
      <c r="X8" s="12">
        <f t="shared" si="15"/>
        <v>24199026</v>
      </c>
      <c r="Y8" s="12">
        <f t="shared" ref="Y8:Z8" si="33">sum($B8:$B$25)</f>
        <v>6676801</v>
      </c>
      <c r="Z8" s="12">
        <f t="shared" si="33"/>
        <v>6676801</v>
      </c>
      <c r="AA8" s="12">
        <f t="shared" si="17"/>
        <v>4199026</v>
      </c>
    </row>
    <row r="9">
      <c r="A9" s="14">
        <f t="shared" si="18"/>
        <v>8</v>
      </c>
      <c r="B9" s="18">
        <v>15600.0</v>
      </c>
      <c r="C9" s="18">
        <v>47775.0</v>
      </c>
      <c r="D9" s="18">
        <v>0.0</v>
      </c>
      <c r="E9" s="7">
        <v>9360.0</v>
      </c>
      <c r="F9" s="18">
        <f t="shared" si="4"/>
        <v>0.2126736111</v>
      </c>
      <c r="G9" s="18">
        <f t="shared" si="5"/>
        <v>0.1063368056</v>
      </c>
      <c r="H9" s="18">
        <f t="shared" si="6"/>
        <v>0.1417824074</v>
      </c>
      <c r="I9" s="18">
        <f t="shared" si="7"/>
        <v>0.08506944444</v>
      </c>
      <c r="J9" s="18">
        <f t="shared" si="8"/>
        <v>0.06076388889</v>
      </c>
      <c r="K9" s="18">
        <f t="shared" si="9"/>
        <v>0.05671296296</v>
      </c>
      <c r="L9" s="18">
        <f t="shared" si="10"/>
        <v>0.03698671498</v>
      </c>
      <c r="M9" s="18">
        <f t="shared" si="11"/>
        <v>0.04477339181</v>
      </c>
      <c r="N9" s="7">
        <v>0.0</v>
      </c>
      <c r="O9" s="7">
        <v>0.0</v>
      </c>
      <c r="P9" s="7">
        <v>23.0</v>
      </c>
      <c r="Q9" s="7">
        <v>24.0</v>
      </c>
      <c r="S9" s="12">
        <f t="shared" ref="S9:T9" si="34">sum(B9:B$31)</f>
        <v>348667051</v>
      </c>
      <c r="T9" s="12">
        <f t="shared" si="34"/>
        <v>292511826</v>
      </c>
      <c r="U9" s="12">
        <f t="shared" si="13"/>
        <v>103399026</v>
      </c>
      <c r="V9" s="12">
        <f t="shared" ref="V9:W9" si="35">sum($B9:$B$28)</f>
        <v>38067051</v>
      </c>
      <c r="W9" s="12">
        <f t="shared" si="35"/>
        <v>38067051</v>
      </c>
      <c r="X9" s="12">
        <f t="shared" si="15"/>
        <v>24199026</v>
      </c>
      <c r="Y9" s="12">
        <f t="shared" ref="Y9:Z9" si="36">sum($B9:$B$25)</f>
        <v>6667051</v>
      </c>
      <c r="Z9" s="12">
        <f t="shared" si="36"/>
        <v>6667051</v>
      </c>
      <c r="AA9" s="12">
        <f t="shared" si="17"/>
        <v>4199026</v>
      </c>
    </row>
    <row r="10">
      <c r="A10" s="14">
        <f t="shared" si="18"/>
        <v>9</v>
      </c>
      <c r="B10" s="18">
        <v>25350.0</v>
      </c>
      <c r="C10" s="18">
        <v>76050.0</v>
      </c>
      <c r="D10" s="18">
        <v>16575.0</v>
      </c>
      <c r="E10" s="7">
        <v>10080.0</v>
      </c>
      <c r="F10" s="18">
        <f t="shared" si="4"/>
        <v>0.314360119</v>
      </c>
      <c r="G10" s="18">
        <f t="shared" si="5"/>
        <v>0.1571800595</v>
      </c>
      <c r="H10" s="18">
        <f t="shared" si="6"/>
        <v>0.2095734127</v>
      </c>
      <c r="I10" s="18">
        <f t="shared" si="7"/>
        <v>0.1257440476</v>
      </c>
      <c r="J10" s="18">
        <f t="shared" si="8"/>
        <v>0.08981717687</v>
      </c>
      <c r="K10" s="18">
        <f t="shared" si="9"/>
        <v>0.08382936508</v>
      </c>
      <c r="L10" s="18">
        <f t="shared" si="10"/>
        <v>0.05467132505</v>
      </c>
      <c r="M10" s="18">
        <f t="shared" si="11"/>
        <v>0.06618107769</v>
      </c>
      <c r="N10" s="7">
        <v>0.0</v>
      </c>
      <c r="O10" s="7">
        <v>0.0</v>
      </c>
      <c r="P10" s="7">
        <v>32.0</v>
      </c>
      <c r="Q10" s="7">
        <v>46.0</v>
      </c>
      <c r="S10" s="12">
        <f t="shared" ref="S10:T10" si="37">sum(B10:B$31)</f>
        <v>348651451</v>
      </c>
      <c r="T10" s="12">
        <f t="shared" si="37"/>
        <v>292464051</v>
      </c>
      <c r="U10" s="12">
        <f t="shared" si="13"/>
        <v>103399026</v>
      </c>
      <c r="V10" s="12">
        <f t="shared" ref="V10:W10" si="38">sum($B10:$B$28)</f>
        <v>38051451</v>
      </c>
      <c r="W10" s="12">
        <f t="shared" si="38"/>
        <v>38051451</v>
      </c>
      <c r="X10" s="12">
        <f t="shared" si="15"/>
        <v>24199026</v>
      </c>
      <c r="Y10" s="12">
        <f t="shared" ref="Y10:Z10" si="39">sum($B10:$B$25)</f>
        <v>6651451</v>
      </c>
      <c r="Z10" s="12">
        <f t="shared" si="39"/>
        <v>6651451</v>
      </c>
      <c r="AA10" s="12">
        <f t="shared" si="17"/>
        <v>4199026</v>
      </c>
    </row>
    <row r="11">
      <c r="A11" s="14">
        <f t="shared" si="18"/>
        <v>10</v>
      </c>
      <c r="B11" s="12"/>
      <c r="C11" s="12"/>
      <c r="D11" s="12"/>
      <c r="E11" s="7">
        <v>11520.0</v>
      </c>
      <c r="F11" s="18">
        <f t="shared" si="4"/>
        <v>0</v>
      </c>
      <c r="G11" s="18">
        <f t="shared" si="5"/>
        <v>0</v>
      </c>
      <c r="H11" s="18">
        <f t="shared" si="6"/>
        <v>0</v>
      </c>
      <c r="I11" s="18">
        <f t="shared" si="7"/>
        <v>0</v>
      </c>
      <c r="J11" s="18">
        <f t="shared" si="8"/>
        <v>0</v>
      </c>
      <c r="K11" s="18">
        <f t="shared" si="9"/>
        <v>0</v>
      </c>
      <c r="L11" s="18">
        <f t="shared" si="10"/>
        <v>0</v>
      </c>
      <c r="M11" s="18">
        <f t="shared" si="11"/>
        <v>0</v>
      </c>
      <c r="S11" s="12">
        <f t="shared" ref="S11:T11" si="40">sum(B11:B$31)</f>
        <v>348626101</v>
      </c>
      <c r="T11" s="12">
        <f t="shared" si="40"/>
        <v>292388001</v>
      </c>
      <c r="U11" s="12">
        <f t="shared" si="13"/>
        <v>103382451</v>
      </c>
      <c r="V11" s="12">
        <f t="shared" ref="V11:W11" si="41">sum($B11:$B$28)</f>
        <v>38026101</v>
      </c>
      <c r="W11" s="12">
        <f t="shared" si="41"/>
        <v>38026101</v>
      </c>
      <c r="X11" s="12">
        <f t="shared" si="15"/>
        <v>24182451</v>
      </c>
      <c r="Y11" s="12">
        <f t="shared" ref="Y11:Z11" si="42">sum($B11:$B$25)</f>
        <v>6626101</v>
      </c>
      <c r="Z11" s="12">
        <f t="shared" si="42"/>
        <v>6626101</v>
      </c>
      <c r="AA11" s="12">
        <f t="shared" si="17"/>
        <v>4182451</v>
      </c>
    </row>
    <row r="12">
      <c r="A12" s="14">
        <f t="shared" si="18"/>
        <v>11</v>
      </c>
      <c r="B12" s="12"/>
      <c r="C12" s="12"/>
      <c r="D12" s="12"/>
      <c r="E12" s="7">
        <v>12240.0</v>
      </c>
      <c r="F12" s="18">
        <f t="shared" si="4"/>
        <v>0</v>
      </c>
      <c r="G12" s="18">
        <f t="shared" si="5"/>
        <v>0</v>
      </c>
      <c r="H12" s="18">
        <f t="shared" si="6"/>
        <v>0</v>
      </c>
      <c r="I12" s="18">
        <f t="shared" si="7"/>
        <v>0</v>
      </c>
      <c r="J12" s="18">
        <f t="shared" si="8"/>
        <v>0</v>
      </c>
      <c r="K12" s="18">
        <f t="shared" si="9"/>
        <v>0</v>
      </c>
      <c r="L12" s="18">
        <f t="shared" si="10"/>
        <v>0</v>
      </c>
      <c r="M12" s="18">
        <f t="shared" si="11"/>
        <v>0</v>
      </c>
      <c r="S12" s="12">
        <f t="shared" ref="S12:T12" si="43">sum(B12:B$31)</f>
        <v>348626101</v>
      </c>
      <c r="T12" s="12">
        <f t="shared" si="43"/>
        <v>292388001</v>
      </c>
      <c r="U12" s="12">
        <f t="shared" si="13"/>
        <v>103382451</v>
      </c>
      <c r="V12" s="12">
        <f t="shared" ref="V12:W12" si="44">sum($B12:$B$28)</f>
        <v>38026101</v>
      </c>
      <c r="W12" s="12">
        <f t="shared" si="44"/>
        <v>38026101</v>
      </c>
      <c r="X12" s="12">
        <f t="shared" si="15"/>
        <v>24182451</v>
      </c>
      <c r="Y12" s="12">
        <f t="shared" ref="Y12:Z12" si="45">sum($B12:$B$25)</f>
        <v>6626101</v>
      </c>
      <c r="Z12" s="12">
        <f t="shared" si="45"/>
        <v>6626101</v>
      </c>
      <c r="AA12" s="12">
        <f t="shared" si="17"/>
        <v>4182451</v>
      </c>
    </row>
    <row r="13">
      <c r="A13" s="14">
        <f t="shared" si="18"/>
        <v>12</v>
      </c>
      <c r="B13" s="18">
        <v>126101.0</v>
      </c>
      <c r="C13" s="18">
        <v>388001.0</v>
      </c>
      <c r="D13" s="18">
        <v>82451.0</v>
      </c>
      <c r="E13" s="7">
        <v>13680.0</v>
      </c>
      <c r="F13" s="18">
        <f t="shared" si="4"/>
        <v>1.181776925</v>
      </c>
      <c r="G13" s="18">
        <f t="shared" si="5"/>
        <v>0.5908884625</v>
      </c>
      <c r="H13" s="18">
        <f t="shared" si="6"/>
        <v>0.7878512833</v>
      </c>
      <c r="I13" s="18">
        <f t="shared" si="7"/>
        <v>0.47271077</v>
      </c>
      <c r="J13" s="18">
        <f t="shared" si="8"/>
        <v>0.33765055</v>
      </c>
      <c r="K13" s="18">
        <f t="shared" si="9"/>
        <v>0.3151405133</v>
      </c>
      <c r="L13" s="18">
        <f t="shared" si="10"/>
        <v>0.2055264217</v>
      </c>
      <c r="M13" s="18">
        <f t="shared" si="11"/>
        <v>0.2487951421</v>
      </c>
      <c r="N13" s="7">
        <v>0.0</v>
      </c>
      <c r="O13" s="7">
        <v>1.0</v>
      </c>
      <c r="P13" s="7">
        <v>11.0</v>
      </c>
      <c r="Q13" s="7">
        <v>59.0</v>
      </c>
      <c r="S13" s="12">
        <f t="shared" ref="S13:T13" si="46">sum(B13:B$31)</f>
        <v>348626101</v>
      </c>
      <c r="T13" s="12">
        <f t="shared" si="46"/>
        <v>292388001</v>
      </c>
      <c r="U13" s="12">
        <f t="shared" si="13"/>
        <v>103382451</v>
      </c>
      <c r="V13" s="12">
        <f t="shared" ref="V13:W13" si="47">sum($B13:$B$28)</f>
        <v>38026101</v>
      </c>
      <c r="W13" s="12">
        <f t="shared" si="47"/>
        <v>38026101</v>
      </c>
      <c r="X13" s="12">
        <f t="shared" si="15"/>
        <v>24182451</v>
      </c>
      <c r="Y13" s="12">
        <f t="shared" ref="Y13:Z13" si="48">sum($B13:$B$25)</f>
        <v>6626101</v>
      </c>
      <c r="Z13" s="12">
        <f t="shared" si="48"/>
        <v>6626101</v>
      </c>
      <c r="AA13" s="12">
        <f t="shared" si="17"/>
        <v>4182451</v>
      </c>
    </row>
    <row r="14">
      <c r="A14" s="14">
        <f t="shared" si="18"/>
        <v>13</v>
      </c>
      <c r="B14" s="12"/>
      <c r="C14" s="12"/>
      <c r="D14" s="12"/>
      <c r="F14" s="18" t="str">
        <f t="shared" si="4"/>
        <v>#DIV/0!</v>
      </c>
      <c r="G14" s="18" t="str">
        <f t="shared" si="5"/>
        <v>#DIV/0!</v>
      </c>
      <c r="H14" s="18" t="str">
        <f t="shared" si="6"/>
        <v>#DIV/0!</v>
      </c>
      <c r="I14" s="18" t="str">
        <f t="shared" si="7"/>
        <v>#DIV/0!</v>
      </c>
      <c r="J14" s="18" t="str">
        <f t="shared" si="8"/>
        <v>#DIV/0!</v>
      </c>
      <c r="K14" s="18" t="str">
        <f t="shared" si="9"/>
        <v>#DIV/0!</v>
      </c>
      <c r="L14" s="18" t="str">
        <f t="shared" si="10"/>
        <v>#DIV/0!</v>
      </c>
      <c r="M14" s="18" t="str">
        <f t="shared" si="11"/>
        <v>#DIV/0!</v>
      </c>
      <c r="S14" s="12">
        <f t="shared" ref="S14:T14" si="49">sum(B14:B$31)</f>
        <v>348500000</v>
      </c>
      <c r="T14" s="12">
        <f t="shared" si="49"/>
        <v>292000000</v>
      </c>
      <c r="U14" s="12">
        <f t="shared" si="13"/>
        <v>103300000</v>
      </c>
      <c r="V14" s="12">
        <f t="shared" ref="V14:W14" si="50">sum($B14:$B$28)</f>
        <v>37900000</v>
      </c>
      <c r="W14" s="12">
        <f t="shared" si="50"/>
        <v>37900000</v>
      </c>
      <c r="X14" s="12">
        <f t="shared" si="15"/>
        <v>24100000</v>
      </c>
      <c r="Y14" s="12">
        <f t="shared" ref="Y14:Z14" si="51">sum($B14:$B$25)</f>
        <v>6500000</v>
      </c>
      <c r="Z14" s="12">
        <f t="shared" si="51"/>
        <v>6500000</v>
      </c>
      <c r="AA14" s="12">
        <f t="shared" si="17"/>
        <v>4100000</v>
      </c>
    </row>
    <row r="15">
      <c r="A15" s="14">
        <f t="shared" si="18"/>
        <v>14</v>
      </c>
      <c r="B15" s="12"/>
      <c r="C15" s="12"/>
      <c r="D15" s="12"/>
      <c r="F15" s="18" t="str">
        <f t="shared" si="4"/>
        <v>#DIV/0!</v>
      </c>
      <c r="G15" s="18" t="str">
        <f t="shared" si="5"/>
        <v>#DIV/0!</v>
      </c>
      <c r="H15" s="18" t="str">
        <f t="shared" si="6"/>
        <v>#DIV/0!</v>
      </c>
      <c r="I15" s="18" t="str">
        <f t="shared" si="7"/>
        <v>#DIV/0!</v>
      </c>
      <c r="J15" s="18" t="str">
        <f t="shared" si="8"/>
        <v>#DIV/0!</v>
      </c>
      <c r="K15" s="18" t="str">
        <f t="shared" si="9"/>
        <v>#DIV/0!</v>
      </c>
      <c r="L15" s="18" t="str">
        <f t="shared" si="10"/>
        <v>#DIV/0!</v>
      </c>
      <c r="M15" s="18" t="str">
        <f t="shared" si="11"/>
        <v>#DIV/0!</v>
      </c>
      <c r="S15" s="12">
        <f t="shared" ref="S15:T15" si="52">sum(B15:B$31)</f>
        <v>348500000</v>
      </c>
      <c r="T15" s="12">
        <f t="shared" si="52"/>
        <v>292000000</v>
      </c>
      <c r="U15" s="12">
        <f t="shared" si="13"/>
        <v>103300000</v>
      </c>
      <c r="V15" s="12">
        <f t="shared" ref="V15:W15" si="53">sum($B15:$B$28)</f>
        <v>37900000</v>
      </c>
      <c r="W15" s="12">
        <f t="shared" si="53"/>
        <v>37900000</v>
      </c>
      <c r="X15" s="12">
        <f t="shared" si="15"/>
        <v>24100000</v>
      </c>
      <c r="Y15" s="12">
        <f t="shared" ref="Y15:Z15" si="54">sum($B15:$B$25)</f>
        <v>6500000</v>
      </c>
      <c r="Z15" s="12">
        <f t="shared" si="54"/>
        <v>6500000</v>
      </c>
      <c r="AA15" s="12">
        <f t="shared" si="17"/>
        <v>4100000</v>
      </c>
    </row>
    <row r="16">
      <c r="A16" s="14">
        <f t="shared" si="18"/>
        <v>15</v>
      </c>
      <c r="B16" s="12"/>
      <c r="C16" s="12"/>
      <c r="D16" s="12"/>
      <c r="F16" s="18" t="str">
        <f t="shared" si="4"/>
        <v>#DIV/0!</v>
      </c>
      <c r="G16" s="18" t="str">
        <f t="shared" si="5"/>
        <v>#DIV/0!</v>
      </c>
      <c r="H16" s="18" t="str">
        <f t="shared" si="6"/>
        <v>#DIV/0!</v>
      </c>
      <c r="I16" s="18" t="str">
        <f t="shared" si="7"/>
        <v>#DIV/0!</v>
      </c>
      <c r="J16" s="18" t="str">
        <f t="shared" si="8"/>
        <v>#DIV/0!</v>
      </c>
      <c r="K16" s="18" t="str">
        <f t="shared" si="9"/>
        <v>#DIV/0!</v>
      </c>
      <c r="L16" s="18" t="str">
        <f t="shared" si="10"/>
        <v>#DIV/0!</v>
      </c>
      <c r="M16" s="18" t="str">
        <f t="shared" si="11"/>
        <v>#DIV/0!</v>
      </c>
      <c r="S16" s="12">
        <f t="shared" ref="S16:T16" si="55">sum(B16:B$31)</f>
        <v>348500000</v>
      </c>
      <c r="T16" s="12">
        <f t="shared" si="55"/>
        <v>292000000</v>
      </c>
      <c r="U16" s="12">
        <f t="shared" si="13"/>
        <v>103300000</v>
      </c>
      <c r="V16" s="12">
        <f t="shared" ref="V16:W16" si="56">sum($B16:$B$28)</f>
        <v>37900000</v>
      </c>
      <c r="W16" s="12">
        <f t="shared" si="56"/>
        <v>37900000</v>
      </c>
      <c r="X16" s="12">
        <f t="shared" si="15"/>
        <v>24100000</v>
      </c>
      <c r="Y16" s="12">
        <f t="shared" ref="Y16:Z16" si="57">sum($B16:$B$25)</f>
        <v>6500000</v>
      </c>
      <c r="Z16" s="12">
        <f t="shared" si="57"/>
        <v>6500000</v>
      </c>
      <c r="AA16" s="12">
        <f t="shared" si="17"/>
        <v>4100000</v>
      </c>
    </row>
    <row r="17">
      <c r="A17" s="14">
        <f t="shared" si="18"/>
        <v>16</v>
      </c>
      <c r="B17" s="12"/>
      <c r="C17" s="12"/>
      <c r="D17" s="12"/>
      <c r="F17" s="18" t="str">
        <f t="shared" si="4"/>
        <v>#DIV/0!</v>
      </c>
      <c r="G17" s="18" t="str">
        <f t="shared" si="5"/>
        <v>#DIV/0!</v>
      </c>
      <c r="H17" s="18" t="str">
        <f t="shared" si="6"/>
        <v>#DIV/0!</v>
      </c>
      <c r="I17" s="18" t="str">
        <f t="shared" si="7"/>
        <v>#DIV/0!</v>
      </c>
      <c r="J17" s="18" t="str">
        <f t="shared" si="8"/>
        <v>#DIV/0!</v>
      </c>
      <c r="K17" s="18" t="str">
        <f t="shared" si="9"/>
        <v>#DIV/0!</v>
      </c>
      <c r="L17" s="18" t="str">
        <f t="shared" si="10"/>
        <v>#DIV/0!</v>
      </c>
      <c r="M17" s="18" t="str">
        <f t="shared" si="11"/>
        <v>#DIV/0!</v>
      </c>
      <c r="S17" s="12">
        <f t="shared" ref="S17:T17" si="58">sum(B17:B$31)</f>
        <v>348500000</v>
      </c>
      <c r="T17" s="12">
        <f t="shared" si="58"/>
        <v>292000000</v>
      </c>
      <c r="U17" s="12">
        <f t="shared" si="13"/>
        <v>103300000</v>
      </c>
      <c r="V17" s="12">
        <f t="shared" ref="V17:W17" si="59">sum($B17:$B$28)</f>
        <v>37900000</v>
      </c>
      <c r="W17" s="12">
        <f t="shared" si="59"/>
        <v>37900000</v>
      </c>
      <c r="X17" s="12">
        <f t="shared" si="15"/>
        <v>24100000</v>
      </c>
      <c r="Y17" s="12">
        <f t="shared" ref="Y17:Z17" si="60">sum($B17:$B$25)</f>
        <v>6500000</v>
      </c>
      <c r="Z17" s="12">
        <f t="shared" si="60"/>
        <v>6500000</v>
      </c>
      <c r="AA17" s="12">
        <f t="shared" si="17"/>
        <v>4100000</v>
      </c>
    </row>
    <row r="18">
      <c r="A18" s="14">
        <f t="shared" si="18"/>
        <v>17</v>
      </c>
      <c r="B18" s="12"/>
      <c r="C18" s="12"/>
      <c r="D18" s="12"/>
      <c r="E18" s="12">
        <v>19440.0</v>
      </c>
      <c r="F18" s="18">
        <f t="shared" si="4"/>
        <v>0</v>
      </c>
      <c r="G18" s="18">
        <f t="shared" si="5"/>
        <v>0</v>
      </c>
      <c r="H18" s="18">
        <f t="shared" si="6"/>
        <v>0</v>
      </c>
      <c r="I18" s="18">
        <f t="shared" si="7"/>
        <v>0</v>
      </c>
      <c r="J18" s="18">
        <f t="shared" si="8"/>
        <v>0</v>
      </c>
      <c r="K18" s="18">
        <f t="shared" si="9"/>
        <v>0</v>
      </c>
      <c r="L18" s="18">
        <f t="shared" si="10"/>
        <v>0</v>
      </c>
      <c r="M18" s="18">
        <f t="shared" si="11"/>
        <v>0</v>
      </c>
      <c r="S18" s="12">
        <f t="shared" ref="S18:T18" si="61">sum(B18:B$31)</f>
        <v>348500000</v>
      </c>
      <c r="T18" s="12">
        <f t="shared" si="61"/>
        <v>292000000</v>
      </c>
      <c r="U18" s="12">
        <f t="shared" si="13"/>
        <v>103300000</v>
      </c>
      <c r="V18" s="12">
        <f t="shared" ref="V18:W18" si="62">sum($B18:$B$28)</f>
        <v>37900000</v>
      </c>
      <c r="W18" s="12">
        <f t="shared" si="62"/>
        <v>37900000</v>
      </c>
      <c r="X18" s="12">
        <f t="shared" si="15"/>
        <v>24100000</v>
      </c>
      <c r="Y18" s="12">
        <f t="shared" ref="Y18:Z18" si="63">sum($B18:$B$25)</f>
        <v>6500000</v>
      </c>
      <c r="Z18" s="12">
        <f t="shared" si="63"/>
        <v>6500000</v>
      </c>
      <c r="AA18" s="12">
        <f t="shared" si="17"/>
        <v>4100000</v>
      </c>
    </row>
    <row r="19">
      <c r="A19" s="14">
        <f t="shared" si="18"/>
        <v>18</v>
      </c>
      <c r="B19" s="12"/>
      <c r="C19" s="12"/>
      <c r="D19" s="12"/>
      <c r="E19" s="12">
        <v>20160.0</v>
      </c>
      <c r="F19" s="18">
        <f t="shared" si="4"/>
        <v>0</v>
      </c>
      <c r="G19" s="18">
        <f t="shared" si="5"/>
        <v>0</v>
      </c>
      <c r="H19" s="18">
        <f t="shared" si="6"/>
        <v>0</v>
      </c>
      <c r="I19" s="18">
        <f t="shared" si="7"/>
        <v>0</v>
      </c>
      <c r="J19" s="18">
        <f t="shared" si="8"/>
        <v>0</v>
      </c>
      <c r="K19" s="18">
        <f t="shared" si="9"/>
        <v>0</v>
      </c>
      <c r="L19" s="18">
        <f t="shared" si="10"/>
        <v>0</v>
      </c>
      <c r="M19" s="18">
        <f t="shared" si="11"/>
        <v>0</v>
      </c>
      <c r="S19" s="12">
        <f t="shared" ref="S19:T19" si="64">sum(B19:B$31)</f>
        <v>348500000</v>
      </c>
      <c r="T19" s="12">
        <f t="shared" si="64"/>
        <v>292000000</v>
      </c>
      <c r="U19" s="12">
        <f t="shared" si="13"/>
        <v>103300000</v>
      </c>
      <c r="V19" s="12">
        <f t="shared" ref="V19:W19" si="65">sum($B19:$B$28)</f>
        <v>37900000</v>
      </c>
      <c r="W19" s="12">
        <f t="shared" si="65"/>
        <v>37900000</v>
      </c>
      <c r="X19" s="12">
        <f t="shared" si="15"/>
        <v>24100000</v>
      </c>
      <c r="Y19" s="12">
        <f t="shared" ref="Y19:Z19" si="66">sum($B19:$B$25)</f>
        <v>6500000</v>
      </c>
      <c r="Z19" s="12">
        <f t="shared" si="66"/>
        <v>6500000</v>
      </c>
      <c r="AA19" s="12">
        <f t="shared" si="17"/>
        <v>4100000</v>
      </c>
    </row>
    <row r="20">
      <c r="A20" s="14">
        <f t="shared" si="18"/>
        <v>19</v>
      </c>
      <c r="B20" s="12"/>
      <c r="C20" s="12"/>
      <c r="D20" s="12"/>
      <c r="E20" s="12">
        <v>21600.0</v>
      </c>
      <c r="F20" s="18">
        <f t="shared" si="4"/>
        <v>0</v>
      </c>
      <c r="G20" s="18">
        <f t="shared" si="5"/>
        <v>0</v>
      </c>
      <c r="H20" s="18">
        <f t="shared" si="6"/>
        <v>0</v>
      </c>
      <c r="I20" s="18">
        <f t="shared" si="7"/>
        <v>0</v>
      </c>
      <c r="J20" s="18">
        <f t="shared" si="8"/>
        <v>0</v>
      </c>
      <c r="K20" s="18">
        <f t="shared" si="9"/>
        <v>0</v>
      </c>
      <c r="L20" s="18">
        <f t="shared" si="10"/>
        <v>0</v>
      </c>
      <c r="M20" s="18">
        <f t="shared" si="11"/>
        <v>0</v>
      </c>
      <c r="S20" s="12">
        <f t="shared" ref="S20:T20" si="67">sum(B20:B$31)</f>
        <v>348500000</v>
      </c>
      <c r="T20" s="12">
        <f t="shared" si="67"/>
        <v>292000000</v>
      </c>
      <c r="U20" s="12">
        <f t="shared" si="13"/>
        <v>103300000</v>
      </c>
      <c r="V20" s="12">
        <f t="shared" ref="V20:W20" si="68">sum($B20:$B$28)</f>
        <v>37900000</v>
      </c>
      <c r="W20" s="12">
        <f t="shared" si="68"/>
        <v>37900000</v>
      </c>
      <c r="X20" s="12">
        <f t="shared" si="15"/>
        <v>24100000</v>
      </c>
      <c r="Y20" s="12">
        <f t="shared" ref="Y20:Z20" si="69">sum($B20:$B$25)</f>
        <v>6500000</v>
      </c>
      <c r="Z20" s="12">
        <f t="shared" si="69"/>
        <v>6500000</v>
      </c>
      <c r="AA20" s="12">
        <f t="shared" si="17"/>
        <v>4100000</v>
      </c>
    </row>
    <row r="21">
      <c r="A21" s="14">
        <f t="shared" si="18"/>
        <v>20</v>
      </c>
      <c r="B21" s="18"/>
      <c r="C21" s="18"/>
      <c r="D21" s="18"/>
      <c r="E21" s="12">
        <v>23040.0</v>
      </c>
      <c r="F21" s="18">
        <f t="shared" si="4"/>
        <v>0</v>
      </c>
      <c r="G21" s="18">
        <f t="shared" si="5"/>
        <v>0</v>
      </c>
      <c r="H21" s="18">
        <f t="shared" si="6"/>
        <v>0</v>
      </c>
      <c r="I21" s="18">
        <f t="shared" si="7"/>
        <v>0</v>
      </c>
      <c r="J21" s="18">
        <f t="shared" si="8"/>
        <v>0</v>
      </c>
      <c r="K21" s="18">
        <f t="shared" si="9"/>
        <v>0</v>
      </c>
      <c r="L21" s="18">
        <f t="shared" si="10"/>
        <v>0</v>
      </c>
      <c r="M21" s="18">
        <f t="shared" si="11"/>
        <v>0</v>
      </c>
      <c r="S21" s="12">
        <f t="shared" ref="S21:T21" si="70">sum(B21:B$31)</f>
        <v>348500000</v>
      </c>
      <c r="T21" s="12">
        <f t="shared" si="70"/>
        <v>292000000</v>
      </c>
      <c r="U21" s="12">
        <f t="shared" si="13"/>
        <v>103300000</v>
      </c>
      <c r="V21" s="12">
        <f t="shared" ref="V21:W21" si="71">sum($B21:$B$28)</f>
        <v>37900000</v>
      </c>
      <c r="W21" s="12">
        <f t="shared" si="71"/>
        <v>37900000</v>
      </c>
      <c r="X21" s="12">
        <f t="shared" si="15"/>
        <v>24100000</v>
      </c>
      <c r="Y21" s="12">
        <f t="shared" ref="Y21:Z21" si="72">sum($B21:$B$25)</f>
        <v>6500000</v>
      </c>
      <c r="Z21" s="12">
        <f t="shared" si="72"/>
        <v>6500000</v>
      </c>
      <c r="AA21" s="12">
        <f t="shared" si="17"/>
        <v>4100000</v>
      </c>
    </row>
    <row r="22">
      <c r="A22" s="14">
        <f t="shared" si="18"/>
        <v>21</v>
      </c>
      <c r="B22" s="18"/>
      <c r="C22" s="18"/>
      <c r="D22" s="18"/>
      <c r="E22" s="12">
        <v>23760.0</v>
      </c>
      <c r="F22" s="18">
        <f t="shared" si="4"/>
        <v>0</v>
      </c>
      <c r="G22" s="18">
        <f t="shared" si="5"/>
        <v>0</v>
      </c>
      <c r="H22" s="18">
        <f t="shared" si="6"/>
        <v>0</v>
      </c>
      <c r="I22" s="18">
        <f t="shared" si="7"/>
        <v>0</v>
      </c>
      <c r="J22" s="18">
        <f t="shared" si="8"/>
        <v>0</v>
      </c>
      <c r="K22" s="18">
        <f t="shared" si="9"/>
        <v>0</v>
      </c>
      <c r="L22" s="18">
        <f t="shared" si="10"/>
        <v>0</v>
      </c>
      <c r="M22" s="18">
        <f t="shared" si="11"/>
        <v>0</v>
      </c>
      <c r="S22" s="12">
        <f t="shared" ref="S22:T22" si="73">sum(B22:B$31)</f>
        <v>348500000</v>
      </c>
      <c r="T22" s="12">
        <f t="shared" si="73"/>
        <v>292000000</v>
      </c>
      <c r="U22" s="12">
        <f t="shared" si="13"/>
        <v>103300000</v>
      </c>
      <c r="V22" s="12">
        <f t="shared" ref="V22:W22" si="74">sum($B22:$B$28)</f>
        <v>37900000</v>
      </c>
      <c r="W22" s="12">
        <f t="shared" si="74"/>
        <v>37900000</v>
      </c>
      <c r="X22" s="12">
        <f t="shared" si="15"/>
        <v>24100000</v>
      </c>
      <c r="Y22" s="12">
        <f t="shared" ref="Y22:Z22" si="75">sum($B22:$B$25)</f>
        <v>6500000</v>
      </c>
      <c r="Z22" s="12">
        <f t="shared" si="75"/>
        <v>6500000</v>
      </c>
      <c r="AA22" s="12">
        <f t="shared" si="17"/>
        <v>4100000</v>
      </c>
    </row>
    <row r="23">
      <c r="A23" s="14">
        <f t="shared" si="18"/>
        <v>22</v>
      </c>
      <c r="B23" s="18"/>
      <c r="C23" s="18"/>
      <c r="D23" s="18"/>
      <c r="E23" s="12">
        <v>25200.0</v>
      </c>
      <c r="F23" s="18">
        <f t="shared" si="4"/>
        <v>0</v>
      </c>
      <c r="G23" s="18">
        <f t="shared" si="5"/>
        <v>0</v>
      </c>
      <c r="H23" s="18">
        <f t="shared" si="6"/>
        <v>0</v>
      </c>
      <c r="I23" s="18">
        <f t="shared" si="7"/>
        <v>0</v>
      </c>
      <c r="J23" s="18">
        <f t="shared" si="8"/>
        <v>0</v>
      </c>
      <c r="K23" s="18">
        <f t="shared" si="9"/>
        <v>0</v>
      </c>
      <c r="L23" s="18">
        <f t="shared" si="10"/>
        <v>0</v>
      </c>
      <c r="M23" s="18">
        <f t="shared" si="11"/>
        <v>0</v>
      </c>
      <c r="S23" s="12">
        <f t="shared" ref="S23:T23" si="76">sum(B23:B$31)</f>
        <v>348500000</v>
      </c>
      <c r="T23" s="12">
        <f t="shared" si="76"/>
        <v>292000000</v>
      </c>
      <c r="U23" s="12">
        <f t="shared" si="13"/>
        <v>103300000</v>
      </c>
      <c r="V23" s="12">
        <f t="shared" ref="V23:W23" si="77">sum($B23:$B$28)</f>
        <v>37900000</v>
      </c>
      <c r="W23" s="12">
        <f t="shared" si="77"/>
        <v>37900000</v>
      </c>
      <c r="X23" s="12">
        <f t="shared" si="15"/>
        <v>24100000</v>
      </c>
      <c r="Y23" s="12">
        <f t="shared" ref="Y23:Z23" si="78">sum($B23:$B$25)</f>
        <v>6500000</v>
      </c>
      <c r="Z23" s="12">
        <f t="shared" si="78"/>
        <v>6500000</v>
      </c>
      <c r="AA23" s="12">
        <f t="shared" si="17"/>
        <v>4100000</v>
      </c>
    </row>
    <row r="24">
      <c r="A24" s="14">
        <f t="shared" si="18"/>
        <v>23</v>
      </c>
      <c r="B24" s="12"/>
      <c r="C24" s="12"/>
      <c r="D24" s="12"/>
      <c r="E24" s="12">
        <v>25920.0</v>
      </c>
      <c r="F24" s="18">
        <f t="shared" si="4"/>
        <v>0</v>
      </c>
      <c r="G24" s="18">
        <f t="shared" si="5"/>
        <v>0</v>
      </c>
      <c r="H24" s="18">
        <f t="shared" si="6"/>
        <v>0</v>
      </c>
      <c r="I24" s="18">
        <f t="shared" si="7"/>
        <v>0</v>
      </c>
      <c r="J24" s="18">
        <f t="shared" si="8"/>
        <v>0</v>
      </c>
      <c r="K24" s="18">
        <f t="shared" si="9"/>
        <v>0</v>
      </c>
      <c r="L24" s="18">
        <f t="shared" si="10"/>
        <v>0</v>
      </c>
      <c r="M24" s="18">
        <f t="shared" si="11"/>
        <v>0</v>
      </c>
      <c r="S24" s="12">
        <f t="shared" ref="S24:T24" si="79">sum(B24:B$31)</f>
        <v>348500000</v>
      </c>
      <c r="T24" s="12">
        <f t="shared" si="79"/>
        <v>292000000</v>
      </c>
      <c r="U24" s="12">
        <f t="shared" si="13"/>
        <v>103300000</v>
      </c>
      <c r="V24" s="12">
        <f t="shared" ref="V24:W24" si="80">sum($B24:$B$28)</f>
        <v>37900000</v>
      </c>
      <c r="W24" s="12">
        <f t="shared" si="80"/>
        <v>37900000</v>
      </c>
      <c r="X24" s="12">
        <f t="shared" si="15"/>
        <v>24100000</v>
      </c>
      <c r="Y24" s="12">
        <f t="shared" ref="Y24:Z24" si="81">sum($B24:$B$25)</f>
        <v>6500000</v>
      </c>
      <c r="Z24" s="12">
        <f t="shared" si="81"/>
        <v>6500000</v>
      </c>
      <c r="AA24" s="12">
        <f t="shared" si="17"/>
        <v>4100000</v>
      </c>
    </row>
    <row r="25">
      <c r="A25" s="14">
        <f t="shared" si="18"/>
        <v>24</v>
      </c>
      <c r="B25" s="18">
        <v>6500000.0</v>
      </c>
      <c r="C25" s="18">
        <v>1.94E7</v>
      </c>
      <c r="D25" s="18">
        <v>4100000.0</v>
      </c>
      <c r="E25" s="12">
        <v>27360.0</v>
      </c>
      <c r="F25" s="18">
        <f t="shared" si="4"/>
        <v>29.54434698</v>
      </c>
      <c r="G25" s="18">
        <f t="shared" si="5"/>
        <v>14.77217349</v>
      </c>
      <c r="H25" s="18">
        <f t="shared" si="6"/>
        <v>19.69623132</v>
      </c>
      <c r="I25" s="18">
        <f t="shared" si="7"/>
        <v>11.81773879</v>
      </c>
      <c r="J25" s="18">
        <f t="shared" si="8"/>
        <v>8.441241994</v>
      </c>
      <c r="K25" s="18">
        <f t="shared" si="9"/>
        <v>7.878492528</v>
      </c>
      <c r="L25" s="18">
        <f t="shared" si="10"/>
        <v>5.138147301</v>
      </c>
      <c r="M25" s="18">
        <f t="shared" si="11"/>
        <v>6.219862522</v>
      </c>
      <c r="N25" s="7">
        <v>1.0</v>
      </c>
      <c r="O25" s="7">
        <v>22.0</v>
      </c>
      <c r="P25" s="7">
        <v>57.0</v>
      </c>
      <c r="Q25" s="7">
        <v>1.0</v>
      </c>
      <c r="S25" s="12">
        <f t="shared" ref="S25:T25" si="82">sum(B25:B$31)</f>
        <v>348500000</v>
      </c>
      <c r="T25" s="12">
        <f t="shared" si="82"/>
        <v>292000000</v>
      </c>
      <c r="U25" s="12">
        <f t="shared" si="13"/>
        <v>103300000</v>
      </c>
      <c r="V25" s="12">
        <f t="shared" ref="V25:W25" si="83">sum($B25:$B$28)</f>
        <v>37900000</v>
      </c>
      <c r="W25" s="12">
        <f t="shared" si="83"/>
        <v>37900000</v>
      </c>
      <c r="X25" s="12">
        <f t="shared" si="15"/>
        <v>24100000</v>
      </c>
      <c r="Y25" s="12">
        <f t="shared" ref="Y25:Z25" si="84">sum($B25:$B$25)</f>
        <v>6500000</v>
      </c>
      <c r="Z25" s="12">
        <f t="shared" si="84"/>
        <v>6500000</v>
      </c>
      <c r="AA25" s="12">
        <f t="shared" si="17"/>
        <v>4100000</v>
      </c>
    </row>
    <row r="26">
      <c r="A26" s="14">
        <f t="shared" si="18"/>
        <v>25</v>
      </c>
      <c r="B26" s="18">
        <v>1.11E7</v>
      </c>
      <c r="C26" s="18">
        <v>3.33E7</v>
      </c>
      <c r="D26" s="18">
        <v>7100000.0</v>
      </c>
      <c r="E26" s="18">
        <v>28080.0</v>
      </c>
      <c r="F26" s="18">
        <f t="shared" si="4"/>
        <v>49.41239316</v>
      </c>
      <c r="G26" s="18">
        <f t="shared" si="5"/>
        <v>24.70619658</v>
      </c>
      <c r="H26" s="18">
        <f t="shared" si="6"/>
        <v>32.94159544</v>
      </c>
      <c r="I26" s="18">
        <f t="shared" si="7"/>
        <v>19.76495726</v>
      </c>
      <c r="J26" s="18">
        <f t="shared" si="8"/>
        <v>14.11782662</v>
      </c>
      <c r="K26" s="18">
        <f t="shared" si="9"/>
        <v>13.17663818</v>
      </c>
      <c r="L26" s="18">
        <f t="shared" si="10"/>
        <v>8.59345968</v>
      </c>
      <c r="M26" s="18">
        <f t="shared" si="11"/>
        <v>10.40260909</v>
      </c>
      <c r="N26" s="7">
        <v>1.0</v>
      </c>
      <c r="O26" s="7">
        <v>9.0</v>
      </c>
      <c r="P26" s="7">
        <v>42.0</v>
      </c>
      <c r="Q26" s="7">
        <v>29.0</v>
      </c>
      <c r="S26" s="12">
        <f t="shared" ref="S26:T26" si="85">sum(B26:B$31)</f>
        <v>342000000</v>
      </c>
      <c r="T26" s="12">
        <f t="shared" si="85"/>
        <v>272600000</v>
      </c>
      <c r="U26" s="12">
        <f t="shared" si="13"/>
        <v>99200000</v>
      </c>
      <c r="V26" s="12">
        <f t="shared" ref="V26:W26" si="86">sum($B26:$B$28)</f>
        <v>31400000</v>
      </c>
      <c r="W26" s="12">
        <f t="shared" si="86"/>
        <v>31400000</v>
      </c>
      <c r="X26" s="12">
        <f t="shared" si="15"/>
        <v>20000000</v>
      </c>
    </row>
    <row r="27">
      <c r="A27" s="14">
        <f t="shared" si="18"/>
        <v>26</v>
      </c>
      <c r="B27" s="12"/>
      <c r="C27" s="12"/>
      <c r="D27" s="12"/>
      <c r="E27" s="18">
        <v>29520.0</v>
      </c>
      <c r="F27" s="18">
        <f t="shared" si="4"/>
        <v>0</v>
      </c>
      <c r="G27" s="18">
        <f t="shared" si="5"/>
        <v>0</v>
      </c>
      <c r="H27" s="18">
        <f t="shared" si="6"/>
        <v>0</v>
      </c>
      <c r="I27" s="18">
        <f t="shared" si="7"/>
        <v>0</v>
      </c>
      <c r="J27" s="18">
        <f t="shared" si="8"/>
        <v>0</v>
      </c>
      <c r="K27" s="18">
        <f t="shared" si="9"/>
        <v>0</v>
      </c>
      <c r="L27" s="18">
        <f t="shared" si="10"/>
        <v>0</v>
      </c>
      <c r="M27" s="18">
        <f t="shared" si="11"/>
        <v>0</v>
      </c>
      <c r="S27" s="12">
        <f t="shared" ref="S27:T27" si="87">sum(B27:B$31)</f>
        <v>330900000</v>
      </c>
      <c r="T27" s="12">
        <f t="shared" si="87"/>
        <v>239300000</v>
      </c>
      <c r="U27" s="12">
        <f t="shared" si="13"/>
        <v>92100000</v>
      </c>
      <c r="V27" s="12">
        <f t="shared" ref="V27:W27" si="88">sum($B27:$B$28)</f>
        <v>20300000</v>
      </c>
      <c r="W27" s="12">
        <f t="shared" si="88"/>
        <v>20300000</v>
      </c>
      <c r="X27" s="12">
        <f t="shared" si="15"/>
        <v>12900000</v>
      </c>
    </row>
    <row r="28">
      <c r="A28" s="14">
        <f t="shared" si="18"/>
        <v>27</v>
      </c>
      <c r="B28" s="18">
        <v>2.03E7</v>
      </c>
      <c r="C28" s="18">
        <v>6.1E7</v>
      </c>
      <c r="D28" s="18">
        <v>1.29E7</v>
      </c>
      <c r="E28" s="18">
        <v>30960.0</v>
      </c>
      <c r="F28" s="18">
        <f t="shared" si="4"/>
        <v>82.09517657</v>
      </c>
      <c r="G28" s="18">
        <f t="shared" si="5"/>
        <v>41.04758829</v>
      </c>
      <c r="H28" s="18">
        <f t="shared" si="6"/>
        <v>54.73011771</v>
      </c>
      <c r="I28" s="18">
        <f t="shared" si="7"/>
        <v>32.83807063</v>
      </c>
      <c r="J28" s="18">
        <f t="shared" si="8"/>
        <v>23.45576473</v>
      </c>
      <c r="K28" s="18">
        <f t="shared" si="9"/>
        <v>21.89204709</v>
      </c>
      <c r="L28" s="18">
        <f t="shared" si="10"/>
        <v>14.27742201</v>
      </c>
      <c r="M28" s="18">
        <f t="shared" si="11"/>
        <v>17.28319507</v>
      </c>
      <c r="N28" s="7">
        <v>5.0</v>
      </c>
      <c r="O28" s="7">
        <v>8.0</v>
      </c>
      <c r="P28" s="7">
        <v>49.0</v>
      </c>
      <c r="Q28" s="7">
        <v>52.0</v>
      </c>
      <c r="S28" s="12">
        <f t="shared" ref="S28:T28" si="89">sum(B28:B$31)</f>
        <v>330900000</v>
      </c>
      <c r="T28" s="12">
        <f t="shared" si="89"/>
        <v>239300000</v>
      </c>
      <c r="U28" s="12">
        <f t="shared" si="13"/>
        <v>92100000</v>
      </c>
      <c r="V28" s="12">
        <f t="shared" ref="V28:W28" si="90">sum($B28:$B$28)</f>
        <v>20300000</v>
      </c>
      <c r="W28" s="12">
        <f t="shared" si="90"/>
        <v>20300000</v>
      </c>
      <c r="X28" s="12">
        <f t="shared" si="15"/>
        <v>12900000</v>
      </c>
    </row>
    <row r="29">
      <c r="A29" s="14">
        <f t="shared" si="18"/>
        <v>28</v>
      </c>
      <c r="B29" s="18">
        <v>2.85E7</v>
      </c>
      <c r="C29" s="18">
        <v>8.46E7</v>
      </c>
      <c r="D29" s="18">
        <v>1.84E7</v>
      </c>
      <c r="E29" s="18">
        <v>31680.0</v>
      </c>
      <c r="F29" s="18">
        <f t="shared" si="4"/>
        <v>111.2689394</v>
      </c>
      <c r="G29" s="18">
        <f t="shared" si="5"/>
        <v>55.6344697</v>
      </c>
      <c r="H29" s="18">
        <f t="shared" si="6"/>
        <v>74.17929293</v>
      </c>
      <c r="I29" s="18">
        <f t="shared" si="7"/>
        <v>44.50757576</v>
      </c>
      <c r="J29" s="18">
        <f t="shared" si="8"/>
        <v>31.79112554</v>
      </c>
      <c r="K29" s="18">
        <f t="shared" si="9"/>
        <v>29.67171717</v>
      </c>
      <c r="L29" s="18">
        <f t="shared" si="10"/>
        <v>19.35111989</v>
      </c>
      <c r="M29" s="18">
        <f t="shared" si="11"/>
        <v>23.42503987</v>
      </c>
      <c r="N29" s="7">
        <v>7.0</v>
      </c>
      <c r="O29" s="7">
        <v>12.0</v>
      </c>
      <c r="P29" s="7">
        <v>21.0</v>
      </c>
      <c r="Q29" s="7">
        <v>48.0</v>
      </c>
      <c r="S29" s="12">
        <f t="shared" ref="S29:T29" si="91">sum(B29:B$31)</f>
        <v>310600000</v>
      </c>
      <c r="T29" s="12">
        <f t="shared" si="91"/>
        <v>178300000</v>
      </c>
      <c r="U29" s="12">
        <f t="shared" si="13"/>
        <v>79200000</v>
      </c>
    </row>
    <row r="30">
      <c r="A30" s="14">
        <f t="shared" si="18"/>
        <v>29</v>
      </c>
      <c r="B30" s="18">
        <v>1.183E8</v>
      </c>
      <c r="C30" s="18">
        <v>3.91E7</v>
      </c>
      <c r="D30" s="18">
        <v>2.54E7</v>
      </c>
      <c r="E30" s="18">
        <v>33120.0</v>
      </c>
      <c r="F30" s="18">
        <f t="shared" si="4"/>
        <v>49.18981481</v>
      </c>
      <c r="G30" s="18">
        <f t="shared" si="5"/>
        <v>24.59490741</v>
      </c>
      <c r="H30" s="18">
        <f t="shared" si="6"/>
        <v>32.79320988</v>
      </c>
      <c r="I30" s="18">
        <f t="shared" si="7"/>
        <v>19.67592593</v>
      </c>
      <c r="J30" s="18">
        <f t="shared" si="8"/>
        <v>14.0542328</v>
      </c>
      <c r="K30" s="18">
        <f t="shared" si="9"/>
        <v>13.11728395</v>
      </c>
      <c r="L30" s="18">
        <f t="shared" si="10"/>
        <v>8.554750403</v>
      </c>
      <c r="M30" s="18">
        <f t="shared" si="11"/>
        <v>10.35575049</v>
      </c>
      <c r="N30" s="7">
        <v>9.0</v>
      </c>
      <c r="O30" s="7">
        <v>18.0</v>
      </c>
      <c r="P30" s="7">
        <v>28.0</v>
      </c>
      <c r="Q30" s="7">
        <v>20.0</v>
      </c>
      <c r="S30" s="12">
        <f t="shared" ref="S30:T30" si="92">sum(B30:B$31)</f>
        <v>282100000</v>
      </c>
      <c r="T30" s="12">
        <f t="shared" si="92"/>
        <v>93700000</v>
      </c>
      <c r="U30" s="12">
        <f t="shared" si="13"/>
        <v>60800000</v>
      </c>
    </row>
    <row r="31">
      <c r="A31" s="14">
        <f t="shared" si="18"/>
        <v>30</v>
      </c>
      <c r="B31" s="18">
        <v>1.638E8</v>
      </c>
      <c r="C31" s="18">
        <v>5.46E7</v>
      </c>
      <c r="D31" s="18">
        <v>3.54E7</v>
      </c>
      <c r="E31" s="18">
        <v>33840.0</v>
      </c>
      <c r="F31" s="18">
        <f t="shared" si="4"/>
        <v>67.22813239</v>
      </c>
      <c r="G31" s="18">
        <f t="shared" si="5"/>
        <v>33.61406619</v>
      </c>
      <c r="H31" s="18">
        <f t="shared" si="6"/>
        <v>44.81875493</v>
      </c>
      <c r="I31" s="18">
        <f t="shared" si="7"/>
        <v>26.89125296</v>
      </c>
      <c r="J31" s="18">
        <f t="shared" si="8"/>
        <v>19.20803783</v>
      </c>
      <c r="K31" s="18">
        <f t="shared" si="9"/>
        <v>17.92750197</v>
      </c>
      <c r="L31" s="18">
        <f t="shared" si="10"/>
        <v>11.69184911</v>
      </c>
      <c r="M31" s="18">
        <f t="shared" si="11"/>
        <v>14.15329103</v>
      </c>
      <c r="N31" s="7">
        <v>12.0</v>
      </c>
      <c r="O31" s="7">
        <v>16.0</v>
      </c>
      <c r="P31" s="7">
        <v>48.0</v>
      </c>
      <c r="Q31" s="7">
        <v>50.0</v>
      </c>
      <c r="S31" s="12">
        <f t="shared" ref="S31:T31" si="93">sum($B$31:$B31)</f>
        <v>163800000</v>
      </c>
      <c r="T31" s="12">
        <f t="shared" si="93"/>
        <v>163800000</v>
      </c>
      <c r="U31" s="12">
        <f t="shared" si="13"/>
        <v>35400000</v>
      </c>
    </row>
    <row r="32">
      <c r="B32" s="12"/>
      <c r="C32" s="12"/>
      <c r="D32" s="12"/>
    </row>
    <row r="33">
      <c r="B33" s="12"/>
      <c r="C33" s="12"/>
      <c r="D33" s="12"/>
    </row>
    <row r="34">
      <c r="B34" s="12"/>
      <c r="C34" s="12"/>
      <c r="D34" s="12"/>
    </row>
    <row r="35">
      <c r="B35" s="12"/>
      <c r="C35" s="12"/>
      <c r="D35" s="12"/>
    </row>
    <row r="36">
      <c r="B36" s="12"/>
      <c r="C36" s="12"/>
      <c r="D36" s="12"/>
    </row>
    <row r="37">
      <c r="B37" s="12"/>
      <c r="C37" s="12"/>
      <c r="D37" s="12"/>
    </row>
    <row r="38">
      <c r="B38" s="12"/>
      <c r="C38" s="12"/>
      <c r="D38" s="12"/>
    </row>
    <row r="39">
      <c r="B39" s="12"/>
      <c r="C39" s="12"/>
      <c r="D39" s="12"/>
    </row>
    <row r="40">
      <c r="B40" s="12"/>
      <c r="C40" s="12"/>
      <c r="D40" s="12"/>
    </row>
    <row r="41">
      <c r="B41" s="12"/>
      <c r="C41" s="12"/>
      <c r="D41" s="12"/>
    </row>
    <row r="42">
      <c r="B42" s="12"/>
      <c r="C42" s="12"/>
      <c r="D42" s="12"/>
    </row>
    <row r="43">
      <c r="B43" s="12"/>
      <c r="C43" s="12"/>
      <c r="D43" s="12"/>
    </row>
    <row r="44">
      <c r="B44" s="12"/>
      <c r="C44" s="12"/>
      <c r="D44" s="12"/>
    </row>
    <row r="45">
      <c r="B45" s="12"/>
      <c r="C45" s="12"/>
      <c r="D45" s="12"/>
    </row>
    <row r="46">
      <c r="B46" s="12"/>
      <c r="C46" s="12"/>
      <c r="D46" s="12"/>
    </row>
    <row r="47">
      <c r="B47" s="12"/>
      <c r="C47" s="12"/>
      <c r="D47" s="12"/>
    </row>
    <row r="48">
      <c r="B48" s="12"/>
      <c r="C48" s="12"/>
      <c r="D48" s="12"/>
    </row>
    <row r="49">
      <c r="B49" s="12"/>
      <c r="C49" s="12"/>
      <c r="D49" s="12"/>
    </row>
    <row r="50">
      <c r="B50" s="12"/>
      <c r="C50" s="12"/>
      <c r="D50" s="12"/>
    </row>
    <row r="51">
      <c r="B51" s="12"/>
      <c r="C51" s="12"/>
      <c r="D51" s="12"/>
    </row>
    <row r="52">
      <c r="B52" s="12"/>
      <c r="C52" s="12"/>
      <c r="D52" s="12"/>
    </row>
    <row r="53">
      <c r="B53" s="12"/>
      <c r="C53" s="12"/>
      <c r="D53" s="12"/>
    </row>
    <row r="54">
      <c r="B54" s="12"/>
      <c r="C54" s="12"/>
      <c r="D54" s="12"/>
    </row>
    <row r="55">
      <c r="B55" s="12"/>
      <c r="C55" s="12"/>
      <c r="D55" s="12"/>
    </row>
    <row r="56">
      <c r="B56" s="12"/>
      <c r="C56" s="12"/>
      <c r="D56" s="12"/>
    </row>
    <row r="57">
      <c r="B57" s="12"/>
      <c r="C57" s="12"/>
      <c r="D57" s="12"/>
    </row>
    <row r="58">
      <c r="B58" s="12"/>
      <c r="C58" s="12"/>
      <c r="D58" s="12"/>
    </row>
    <row r="59">
      <c r="B59" s="12"/>
      <c r="C59" s="12"/>
      <c r="D59" s="12"/>
    </row>
    <row r="60">
      <c r="B60" s="12"/>
      <c r="C60" s="12"/>
      <c r="D60" s="12"/>
    </row>
    <row r="61">
      <c r="B61" s="12"/>
      <c r="C61" s="12"/>
      <c r="D61" s="12"/>
    </row>
    <row r="62">
      <c r="B62" s="12"/>
      <c r="C62" s="12"/>
      <c r="D62" s="12"/>
    </row>
    <row r="63">
      <c r="B63" s="12"/>
      <c r="C63" s="12"/>
      <c r="D63" s="12"/>
    </row>
    <row r="64">
      <c r="B64" s="12"/>
      <c r="C64" s="12"/>
      <c r="D64" s="12"/>
    </row>
    <row r="65">
      <c r="B65" s="12"/>
      <c r="C65" s="12"/>
      <c r="D65" s="12"/>
    </row>
    <row r="66">
      <c r="B66" s="12"/>
      <c r="C66" s="12"/>
      <c r="D66" s="12"/>
    </row>
    <row r="67">
      <c r="B67" s="12"/>
      <c r="C67" s="12"/>
      <c r="D67" s="12"/>
    </row>
    <row r="68">
      <c r="B68" s="12"/>
      <c r="C68" s="12"/>
      <c r="D68" s="12"/>
    </row>
    <row r="69">
      <c r="B69" s="12"/>
      <c r="C69" s="12"/>
      <c r="D69" s="12"/>
    </row>
    <row r="70">
      <c r="B70" s="12"/>
      <c r="C70" s="12"/>
      <c r="D70" s="12"/>
    </row>
    <row r="71">
      <c r="B71" s="12"/>
      <c r="C71" s="12"/>
      <c r="D71" s="12"/>
    </row>
    <row r="72">
      <c r="B72" s="12"/>
      <c r="C72" s="12"/>
      <c r="D72" s="12"/>
    </row>
    <row r="73">
      <c r="B73" s="12"/>
      <c r="C73" s="12"/>
      <c r="D73" s="12"/>
    </row>
    <row r="74">
      <c r="B74" s="12"/>
      <c r="C74" s="12"/>
      <c r="D74" s="12"/>
    </row>
    <row r="75">
      <c r="B75" s="12"/>
      <c r="C75" s="12"/>
      <c r="D75" s="12"/>
    </row>
    <row r="76">
      <c r="B76" s="12"/>
      <c r="C76" s="12"/>
      <c r="D76" s="12"/>
    </row>
    <row r="77">
      <c r="B77" s="12"/>
      <c r="C77" s="12"/>
      <c r="D77" s="12"/>
    </row>
    <row r="78">
      <c r="B78" s="12"/>
      <c r="C78" s="12"/>
      <c r="D78" s="12"/>
    </row>
    <row r="79">
      <c r="B79" s="12"/>
      <c r="C79" s="12"/>
      <c r="D79" s="12"/>
    </row>
    <row r="80">
      <c r="B80" s="12"/>
      <c r="C80" s="12"/>
      <c r="D80" s="12"/>
    </row>
    <row r="81">
      <c r="B81" s="12"/>
      <c r="C81" s="12"/>
      <c r="D81" s="12"/>
    </row>
    <row r="82">
      <c r="B82" s="12"/>
      <c r="C82" s="12"/>
      <c r="D82" s="12"/>
    </row>
    <row r="83">
      <c r="B83" s="12"/>
      <c r="C83" s="12"/>
      <c r="D83" s="12"/>
    </row>
    <row r="84">
      <c r="B84" s="12"/>
      <c r="C84" s="12"/>
      <c r="D84" s="12"/>
    </row>
    <row r="85">
      <c r="B85" s="12"/>
      <c r="C85" s="12"/>
      <c r="D85" s="12"/>
    </row>
    <row r="86">
      <c r="B86" s="12"/>
      <c r="C86" s="12"/>
      <c r="D86" s="12"/>
    </row>
    <row r="87">
      <c r="B87" s="12"/>
      <c r="C87" s="12"/>
      <c r="D87" s="12"/>
    </row>
    <row r="88">
      <c r="B88" s="12"/>
      <c r="C88" s="12"/>
      <c r="D88" s="12"/>
    </row>
    <row r="89">
      <c r="B89" s="12"/>
      <c r="C89" s="12"/>
      <c r="D89" s="12"/>
    </row>
    <row r="90">
      <c r="B90" s="12"/>
      <c r="C90" s="12"/>
      <c r="D90" s="12"/>
    </row>
    <row r="91">
      <c r="B91" s="12"/>
      <c r="C91" s="12"/>
      <c r="D91" s="12"/>
    </row>
    <row r="92">
      <c r="B92" s="12"/>
      <c r="C92" s="12"/>
      <c r="D92" s="12"/>
    </row>
    <row r="93">
      <c r="B93" s="12"/>
      <c r="C93" s="12"/>
      <c r="D93" s="12"/>
    </row>
    <row r="94">
      <c r="B94" s="12"/>
      <c r="C94" s="12"/>
      <c r="D94" s="12"/>
    </row>
    <row r="95">
      <c r="B95" s="12"/>
      <c r="C95" s="12"/>
      <c r="D95" s="12"/>
    </row>
    <row r="96">
      <c r="B96" s="12"/>
      <c r="C96" s="12"/>
      <c r="D96" s="12"/>
    </row>
    <row r="97">
      <c r="B97" s="12"/>
      <c r="C97" s="12"/>
      <c r="D97" s="12"/>
    </row>
    <row r="98">
      <c r="B98" s="12"/>
      <c r="C98" s="12"/>
      <c r="D98" s="12"/>
    </row>
    <row r="99">
      <c r="B99" s="12"/>
      <c r="C99" s="12"/>
      <c r="D99" s="12"/>
    </row>
    <row r="100">
      <c r="B100" s="12"/>
      <c r="C100" s="12"/>
      <c r="D100" s="12"/>
    </row>
    <row r="101">
      <c r="B101" s="12"/>
      <c r="C101" s="12"/>
      <c r="D101" s="12"/>
    </row>
    <row r="102">
      <c r="B102" s="12"/>
      <c r="C102" s="12"/>
      <c r="D102" s="12"/>
    </row>
    <row r="103">
      <c r="B103" s="12"/>
      <c r="C103" s="12"/>
      <c r="D103" s="12"/>
    </row>
    <row r="104">
      <c r="B104" s="12"/>
      <c r="C104" s="12"/>
      <c r="D104" s="12"/>
    </row>
    <row r="105">
      <c r="B105" s="12"/>
      <c r="C105" s="12"/>
      <c r="D105" s="12"/>
    </row>
    <row r="106">
      <c r="B106" s="12"/>
      <c r="C106" s="12"/>
      <c r="D106" s="12"/>
    </row>
    <row r="107">
      <c r="B107" s="12"/>
      <c r="C107" s="12"/>
      <c r="D107" s="12"/>
    </row>
    <row r="108">
      <c r="B108" s="12"/>
      <c r="C108" s="12"/>
      <c r="D108" s="12"/>
    </row>
    <row r="109">
      <c r="B109" s="12"/>
      <c r="C109" s="12"/>
      <c r="D109" s="12"/>
    </row>
    <row r="110">
      <c r="B110" s="12"/>
      <c r="C110" s="12"/>
      <c r="D110" s="12"/>
    </row>
    <row r="111">
      <c r="B111" s="12"/>
      <c r="C111" s="12"/>
      <c r="D111" s="12"/>
    </row>
    <row r="112">
      <c r="B112" s="12"/>
      <c r="C112" s="12"/>
      <c r="D112" s="12"/>
    </row>
    <row r="113">
      <c r="B113" s="12"/>
      <c r="C113" s="12"/>
      <c r="D113" s="12"/>
    </row>
    <row r="114">
      <c r="B114" s="12"/>
      <c r="C114" s="12"/>
      <c r="D114" s="12"/>
    </row>
    <row r="115">
      <c r="B115" s="12"/>
      <c r="C115" s="12"/>
      <c r="D115" s="12"/>
    </row>
    <row r="116">
      <c r="B116" s="12"/>
      <c r="C116" s="12"/>
      <c r="D116" s="12"/>
    </row>
    <row r="117">
      <c r="B117" s="12"/>
      <c r="C117" s="12"/>
      <c r="D117" s="12"/>
    </row>
    <row r="118">
      <c r="B118" s="12"/>
      <c r="C118" s="12"/>
      <c r="D118" s="12"/>
    </row>
    <row r="119">
      <c r="B119" s="12"/>
      <c r="C119" s="12"/>
      <c r="D119" s="12"/>
    </row>
    <row r="120">
      <c r="B120" s="12"/>
      <c r="C120" s="12"/>
      <c r="D120" s="12"/>
    </row>
    <row r="121">
      <c r="B121" s="12"/>
      <c r="C121" s="12"/>
      <c r="D121" s="12"/>
    </row>
    <row r="122">
      <c r="B122" s="12"/>
      <c r="C122" s="12"/>
      <c r="D122" s="12"/>
    </row>
    <row r="123">
      <c r="B123" s="12"/>
      <c r="C123" s="12"/>
      <c r="D123" s="12"/>
    </row>
    <row r="124">
      <c r="B124" s="12"/>
      <c r="C124" s="12"/>
      <c r="D124" s="12"/>
    </row>
    <row r="125">
      <c r="B125" s="12"/>
      <c r="C125" s="12"/>
      <c r="D125" s="12"/>
    </row>
    <row r="126">
      <c r="B126" s="12"/>
      <c r="C126" s="12"/>
      <c r="D126" s="12"/>
    </row>
    <row r="127">
      <c r="B127" s="12"/>
      <c r="C127" s="12"/>
      <c r="D127" s="12"/>
    </row>
    <row r="128">
      <c r="B128" s="12"/>
      <c r="C128" s="12"/>
      <c r="D128" s="12"/>
    </row>
    <row r="129">
      <c r="B129" s="12"/>
      <c r="C129" s="12"/>
      <c r="D129" s="12"/>
    </row>
    <row r="130">
      <c r="B130" s="12"/>
      <c r="C130" s="12"/>
      <c r="D130" s="12"/>
    </row>
    <row r="131">
      <c r="B131" s="12"/>
      <c r="C131" s="12"/>
      <c r="D131" s="12"/>
    </row>
    <row r="132">
      <c r="B132" s="12"/>
      <c r="C132" s="12"/>
      <c r="D132" s="12"/>
    </row>
    <row r="133">
      <c r="B133" s="12"/>
      <c r="C133" s="12"/>
      <c r="D133" s="12"/>
    </row>
    <row r="134">
      <c r="B134" s="12"/>
      <c r="C134" s="12"/>
      <c r="D134" s="12"/>
    </row>
    <row r="135">
      <c r="B135" s="12"/>
      <c r="C135" s="12"/>
      <c r="D135" s="12"/>
    </row>
    <row r="136">
      <c r="B136" s="12"/>
      <c r="C136" s="12"/>
      <c r="D136" s="12"/>
    </row>
    <row r="137">
      <c r="B137" s="12"/>
      <c r="C137" s="12"/>
      <c r="D137" s="12"/>
    </row>
    <row r="138">
      <c r="B138" s="12"/>
      <c r="C138" s="12"/>
      <c r="D138" s="12"/>
    </row>
    <row r="139">
      <c r="B139" s="12"/>
      <c r="C139" s="12"/>
      <c r="D139" s="12"/>
    </row>
    <row r="140">
      <c r="B140" s="12"/>
      <c r="C140" s="12"/>
      <c r="D140" s="12"/>
    </row>
    <row r="141">
      <c r="B141" s="12"/>
      <c r="C141" s="12"/>
      <c r="D141" s="12"/>
    </row>
    <row r="142">
      <c r="B142" s="12"/>
      <c r="C142" s="12"/>
      <c r="D142" s="12"/>
    </row>
    <row r="143">
      <c r="B143" s="12"/>
      <c r="C143" s="12"/>
      <c r="D143" s="12"/>
    </row>
    <row r="144">
      <c r="B144" s="12"/>
      <c r="C144" s="12"/>
      <c r="D144" s="12"/>
    </row>
    <row r="145">
      <c r="B145" s="12"/>
      <c r="C145" s="12"/>
      <c r="D145" s="12"/>
    </row>
    <row r="146">
      <c r="B146" s="12"/>
      <c r="C146" s="12"/>
      <c r="D146" s="12"/>
    </row>
    <row r="147">
      <c r="B147" s="12"/>
      <c r="C147" s="12"/>
      <c r="D147" s="12"/>
    </row>
    <row r="148">
      <c r="B148" s="12"/>
      <c r="C148" s="12"/>
      <c r="D148" s="12"/>
    </row>
    <row r="149">
      <c r="B149" s="12"/>
      <c r="C149" s="12"/>
      <c r="D149" s="12"/>
    </row>
    <row r="150">
      <c r="B150" s="12"/>
      <c r="C150" s="12"/>
      <c r="D150" s="12"/>
    </row>
    <row r="151">
      <c r="B151" s="12"/>
      <c r="C151" s="12"/>
      <c r="D151" s="12"/>
    </row>
    <row r="152">
      <c r="B152" s="12"/>
      <c r="C152" s="12"/>
      <c r="D152" s="12"/>
    </row>
    <row r="153">
      <c r="B153" s="12"/>
      <c r="C153" s="12"/>
      <c r="D153" s="12"/>
    </row>
    <row r="154">
      <c r="B154" s="12"/>
      <c r="C154" s="12"/>
      <c r="D154" s="12"/>
    </row>
    <row r="155">
      <c r="B155" s="12"/>
      <c r="C155" s="12"/>
      <c r="D155" s="12"/>
    </row>
    <row r="156">
      <c r="B156" s="12"/>
      <c r="C156" s="12"/>
      <c r="D156" s="12"/>
    </row>
    <row r="157">
      <c r="B157" s="12"/>
      <c r="C157" s="12"/>
      <c r="D157" s="12"/>
    </row>
    <row r="158">
      <c r="B158" s="12"/>
      <c r="C158" s="12"/>
      <c r="D158" s="12"/>
    </row>
    <row r="159">
      <c r="B159" s="12"/>
      <c r="C159" s="12"/>
      <c r="D159" s="12"/>
    </row>
    <row r="160">
      <c r="B160" s="12"/>
      <c r="C160" s="12"/>
      <c r="D160" s="12"/>
    </row>
    <row r="161">
      <c r="B161" s="12"/>
      <c r="C161" s="12"/>
      <c r="D161" s="12"/>
    </row>
    <row r="162">
      <c r="B162" s="12"/>
      <c r="C162" s="12"/>
      <c r="D162" s="12"/>
    </row>
    <row r="163">
      <c r="B163" s="12"/>
      <c r="C163" s="12"/>
      <c r="D163" s="12"/>
    </row>
    <row r="164">
      <c r="B164" s="12"/>
      <c r="C164" s="12"/>
      <c r="D164" s="12"/>
    </row>
    <row r="165">
      <c r="B165" s="12"/>
      <c r="C165" s="12"/>
      <c r="D165" s="12"/>
    </row>
    <row r="166">
      <c r="B166" s="12"/>
      <c r="C166" s="12"/>
      <c r="D166" s="12"/>
    </row>
    <row r="167">
      <c r="B167" s="12"/>
      <c r="C167" s="12"/>
      <c r="D167" s="12"/>
    </row>
    <row r="168">
      <c r="B168" s="12"/>
      <c r="C168" s="12"/>
      <c r="D168" s="12"/>
    </row>
    <row r="169">
      <c r="B169" s="12"/>
      <c r="C169" s="12"/>
      <c r="D169" s="12"/>
    </row>
    <row r="170">
      <c r="B170" s="12"/>
      <c r="C170" s="12"/>
      <c r="D170" s="12"/>
    </row>
    <row r="171">
      <c r="B171" s="12"/>
      <c r="C171" s="12"/>
      <c r="D171" s="12"/>
    </row>
    <row r="172">
      <c r="B172" s="12"/>
      <c r="C172" s="12"/>
      <c r="D172" s="12"/>
    </row>
    <row r="173">
      <c r="B173" s="12"/>
      <c r="C173" s="12"/>
      <c r="D173" s="12"/>
    </row>
    <row r="174">
      <c r="B174" s="12"/>
      <c r="C174" s="12"/>
      <c r="D174" s="12"/>
    </row>
    <row r="175">
      <c r="B175" s="12"/>
      <c r="C175" s="12"/>
      <c r="D175" s="12"/>
    </row>
    <row r="176">
      <c r="B176" s="12"/>
      <c r="C176" s="12"/>
      <c r="D176" s="12"/>
    </row>
    <row r="177">
      <c r="B177" s="12"/>
      <c r="C177" s="12"/>
      <c r="D177" s="12"/>
    </row>
    <row r="178">
      <c r="B178" s="12"/>
      <c r="C178" s="12"/>
      <c r="D178" s="12"/>
    </row>
    <row r="179">
      <c r="B179" s="12"/>
      <c r="C179" s="12"/>
      <c r="D179" s="12"/>
    </row>
    <row r="180">
      <c r="B180" s="12"/>
      <c r="C180" s="12"/>
      <c r="D180" s="12"/>
    </row>
    <row r="181">
      <c r="B181" s="12"/>
      <c r="C181" s="12"/>
      <c r="D181" s="12"/>
    </row>
    <row r="182">
      <c r="B182" s="12"/>
      <c r="C182" s="12"/>
      <c r="D182" s="12"/>
    </row>
    <row r="183">
      <c r="B183" s="12"/>
      <c r="C183" s="12"/>
      <c r="D183" s="12"/>
    </row>
    <row r="184">
      <c r="B184" s="12"/>
      <c r="C184" s="12"/>
      <c r="D184" s="12"/>
    </row>
    <row r="185">
      <c r="B185" s="12"/>
      <c r="C185" s="12"/>
      <c r="D185" s="12"/>
    </row>
    <row r="186">
      <c r="B186" s="12"/>
      <c r="C186" s="12"/>
      <c r="D186" s="12"/>
    </row>
    <row r="187">
      <c r="B187" s="12"/>
      <c r="C187" s="12"/>
      <c r="D187" s="12"/>
    </row>
    <row r="188">
      <c r="B188" s="12"/>
      <c r="C188" s="12"/>
      <c r="D188" s="12"/>
    </row>
    <row r="189">
      <c r="B189" s="12"/>
      <c r="C189" s="12"/>
      <c r="D189" s="12"/>
    </row>
    <row r="190">
      <c r="B190" s="12"/>
      <c r="C190" s="12"/>
      <c r="D190" s="12"/>
    </row>
    <row r="191">
      <c r="B191" s="12"/>
      <c r="C191" s="12"/>
      <c r="D191" s="12"/>
    </row>
    <row r="192">
      <c r="B192" s="12"/>
      <c r="C192" s="12"/>
      <c r="D192" s="12"/>
    </row>
    <row r="193">
      <c r="B193" s="12"/>
      <c r="C193" s="12"/>
      <c r="D193" s="12"/>
    </row>
    <row r="194">
      <c r="B194" s="12"/>
      <c r="C194" s="12"/>
      <c r="D194" s="12"/>
    </row>
    <row r="195">
      <c r="B195" s="12"/>
      <c r="C195" s="12"/>
      <c r="D195" s="12"/>
    </row>
    <row r="196">
      <c r="B196" s="12"/>
      <c r="C196" s="12"/>
      <c r="D196" s="12"/>
    </row>
    <row r="197">
      <c r="B197" s="12"/>
      <c r="C197" s="12"/>
      <c r="D197" s="12"/>
    </row>
    <row r="198">
      <c r="B198" s="12"/>
      <c r="C198" s="12"/>
      <c r="D198" s="12"/>
    </row>
    <row r="199">
      <c r="B199" s="12"/>
      <c r="C199" s="12"/>
      <c r="D199" s="12"/>
    </row>
    <row r="200">
      <c r="B200" s="12"/>
      <c r="C200" s="12"/>
      <c r="D200" s="12"/>
    </row>
    <row r="201">
      <c r="B201" s="12"/>
      <c r="C201" s="12"/>
      <c r="D201" s="12"/>
    </row>
    <row r="202">
      <c r="B202" s="12"/>
      <c r="C202" s="12"/>
      <c r="D202" s="12"/>
    </row>
    <row r="203">
      <c r="B203" s="12"/>
      <c r="C203" s="12"/>
      <c r="D203" s="12"/>
    </row>
    <row r="204">
      <c r="B204" s="12"/>
      <c r="C204" s="12"/>
      <c r="D204" s="12"/>
    </row>
    <row r="205">
      <c r="B205" s="12"/>
      <c r="C205" s="12"/>
      <c r="D205" s="12"/>
    </row>
    <row r="206">
      <c r="B206" s="12"/>
      <c r="C206" s="12"/>
      <c r="D206" s="12"/>
    </row>
    <row r="207">
      <c r="B207" s="12"/>
      <c r="C207" s="12"/>
      <c r="D207" s="12"/>
    </row>
    <row r="208">
      <c r="B208" s="12"/>
      <c r="C208" s="12"/>
      <c r="D208" s="12"/>
    </row>
    <row r="209">
      <c r="B209" s="12"/>
      <c r="C209" s="12"/>
      <c r="D209" s="12"/>
    </row>
    <row r="210">
      <c r="B210" s="12"/>
      <c r="C210" s="12"/>
      <c r="D210" s="12"/>
    </row>
    <row r="211">
      <c r="B211" s="12"/>
      <c r="C211" s="12"/>
      <c r="D211" s="12"/>
    </row>
    <row r="212">
      <c r="B212" s="12"/>
      <c r="C212" s="12"/>
      <c r="D212" s="12"/>
    </row>
    <row r="213">
      <c r="B213" s="12"/>
      <c r="C213" s="12"/>
      <c r="D213" s="12"/>
    </row>
    <row r="214">
      <c r="B214" s="12"/>
      <c r="C214" s="12"/>
      <c r="D214" s="12"/>
    </row>
    <row r="215">
      <c r="B215" s="12"/>
      <c r="C215" s="12"/>
      <c r="D215" s="12"/>
    </row>
    <row r="216">
      <c r="B216" s="12"/>
      <c r="C216" s="12"/>
      <c r="D216" s="12"/>
    </row>
    <row r="217">
      <c r="B217" s="12"/>
      <c r="C217" s="12"/>
      <c r="D217" s="12"/>
    </row>
    <row r="218">
      <c r="B218" s="12"/>
      <c r="C218" s="12"/>
      <c r="D218" s="12"/>
    </row>
    <row r="219">
      <c r="B219" s="12"/>
      <c r="C219" s="12"/>
      <c r="D219" s="12"/>
    </row>
    <row r="220">
      <c r="B220" s="12"/>
      <c r="C220" s="12"/>
      <c r="D220" s="12"/>
    </row>
    <row r="221">
      <c r="B221" s="12"/>
      <c r="C221" s="12"/>
      <c r="D221" s="12"/>
    </row>
    <row r="222">
      <c r="B222" s="12"/>
      <c r="C222" s="12"/>
      <c r="D222" s="12"/>
    </row>
    <row r="223">
      <c r="B223" s="12"/>
      <c r="C223" s="12"/>
      <c r="D223" s="12"/>
    </row>
    <row r="224">
      <c r="B224" s="12"/>
      <c r="C224" s="12"/>
      <c r="D224" s="12"/>
    </row>
    <row r="225">
      <c r="B225" s="12"/>
      <c r="C225" s="12"/>
      <c r="D225" s="12"/>
    </row>
    <row r="226">
      <c r="B226" s="12"/>
      <c r="C226" s="12"/>
      <c r="D226" s="12"/>
    </row>
    <row r="227">
      <c r="B227" s="12"/>
      <c r="C227" s="12"/>
      <c r="D227" s="12"/>
    </row>
    <row r="228">
      <c r="B228" s="12"/>
      <c r="C228" s="12"/>
      <c r="D228" s="12"/>
    </row>
    <row r="229">
      <c r="B229" s="12"/>
      <c r="C229" s="12"/>
      <c r="D229" s="12"/>
    </row>
    <row r="230">
      <c r="B230" s="12"/>
      <c r="C230" s="12"/>
      <c r="D230" s="12"/>
    </row>
    <row r="231">
      <c r="B231" s="12"/>
      <c r="C231" s="12"/>
      <c r="D231" s="12"/>
    </row>
    <row r="232">
      <c r="B232" s="12"/>
      <c r="C232" s="12"/>
      <c r="D232" s="12"/>
    </row>
    <row r="233">
      <c r="B233" s="12"/>
      <c r="C233" s="12"/>
      <c r="D233" s="12"/>
    </row>
    <row r="234">
      <c r="B234" s="12"/>
      <c r="C234" s="12"/>
      <c r="D234" s="12"/>
    </row>
    <row r="235">
      <c r="B235" s="12"/>
      <c r="C235" s="12"/>
      <c r="D235" s="12"/>
    </row>
    <row r="236">
      <c r="B236" s="12"/>
      <c r="C236" s="12"/>
      <c r="D236" s="12"/>
    </row>
    <row r="237">
      <c r="B237" s="12"/>
      <c r="C237" s="12"/>
      <c r="D237" s="12"/>
    </row>
    <row r="238">
      <c r="B238" s="12"/>
      <c r="C238" s="12"/>
      <c r="D238" s="12"/>
    </row>
    <row r="239">
      <c r="B239" s="12"/>
      <c r="C239" s="12"/>
      <c r="D239" s="12"/>
    </row>
    <row r="240">
      <c r="B240" s="12"/>
      <c r="C240" s="12"/>
      <c r="D240" s="12"/>
    </row>
    <row r="241">
      <c r="B241" s="12"/>
      <c r="C241" s="12"/>
      <c r="D241" s="12"/>
    </row>
    <row r="242">
      <c r="B242" s="12"/>
      <c r="C242" s="12"/>
      <c r="D242" s="12"/>
    </row>
    <row r="243">
      <c r="B243" s="12"/>
      <c r="C243" s="12"/>
      <c r="D243" s="12"/>
    </row>
    <row r="244">
      <c r="B244" s="12"/>
      <c r="C244" s="12"/>
      <c r="D244" s="12"/>
    </row>
    <row r="245">
      <c r="B245" s="12"/>
      <c r="C245" s="12"/>
      <c r="D245" s="12"/>
    </row>
    <row r="246">
      <c r="B246" s="12"/>
      <c r="C246" s="12"/>
      <c r="D246" s="12"/>
    </row>
    <row r="247">
      <c r="B247" s="12"/>
      <c r="C247" s="12"/>
      <c r="D247" s="12"/>
    </row>
    <row r="248">
      <c r="B248" s="12"/>
      <c r="C248" s="12"/>
      <c r="D248" s="12"/>
    </row>
    <row r="249">
      <c r="B249" s="12"/>
      <c r="C249" s="12"/>
      <c r="D249" s="12"/>
    </row>
    <row r="250">
      <c r="B250" s="12"/>
      <c r="C250" s="12"/>
      <c r="D250" s="12"/>
    </row>
    <row r="251">
      <c r="B251" s="12"/>
      <c r="C251" s="12"/>
      <c r="D251" s="12"/>
    </row>
    <row r="252">
      <c r="B252" s="12"/>
      <c r="C252" s="12"/>
      <c r="D252" s="12"/>
    </row>
    <row r="253">
      <c r="B253" s="12"/>
      <c r="C253" s="12"/>
      <c r="D253" s="12"/>
    </row>
    <row r="254">
      <c r="B254" s="12"/>
      <c r="C254" s="12"/>
      <c r="D254" s="12"/>
    </row>
    <row r="255">
      <c r="B255" s="12"/>
      <c r="C255" s="12"/>
      <c r="D255" s="12"/>
    </row>
    <row r="256">
      <c r="B256" s="12"/>
      <c r="C256" s="12"/>
      <c r="D256" s="12"/>
    </row>
    <row r="257">
      <c r="B257" s="12"/>
      <c r="C257" s="12"/>
      <c r="D257" s="12"/>
    </row>
    <row r="258">
      <c r="B258" s="12"/>
      <c r="C258" s="12"/>
      <c r="D258" s="12"/>
    </row>
    <row r="259">
      <c r="B259" s="12"/>
      <c r="C259" s="12"/>
      <c r="D259" s="12"/>
    </row>
    <row r="260">
      <c r="B260" s="12"/>
      <c r="C260" s="12"/>
      <c r="D260" s="12"/>
    </row>
    <row r="261">
      <c r="B261" s="12"/>
      <c r="C261" s="12"/>
      <c r="D261" s="12"/>
    </row>
    <row r="262">
      <c r="B262" s="12"/>
      <c r="C262" s="12"/>
      <c r="D262" s="12"/>
    </row>
    <row r="263">
      <c r="B263" s="12"/>
      <c r="C263" s="12"/>
      <c r="D263" s="12"/>
    </row>
    <row r="264">
      <c r="B264" s="12"/>
      <c r="C264" s="12"/>
      <c r="D264" s="12"/>
    </row>
    <row r="265">
      <c r="B265" s="12"/>
      <c r="C265" s="12"/>
      <c r="D265" s="12"/>
    </row>
    <row r="266">
      <c r="B266" s="12"/>
      <c r="C266" s="12"/>
      <c r="D266" s="12"/>
    </row>
    <row r="267">
      <c r="B267" s="12"/>
      <c r="C267" s="12"/>
      <c r="D267" s="12"/>
    </row>
    <row r="268">
      <c r="B268" s="12"/>
      <c r="C268" s="12"/>
      <c r="D268" s="12"/>
    </row>
    <row r="269">
      <c r="B269" s="12"/>
      <c r="C269" s="12"/>
      <c r="D269" s="12"/>
    </row>
    <row r="270">
      <c r="B270" s="12"/>
      <c r="C270" s="12"/>
      <c r="D270" s="12"/>
    </row>
    <row r="271">
      <c r="B271" s="12"/>
      <c r="C271" s="12"/>
      <c r="D271" s="12"/>
    </row>
    <row r="272">
      <c r="B272" s="12"/>
      <c r="C272" s="12"/>
      <c r="D272" s="12"/>
    </row>
    <row r="273">
      <c r="B273" s="12"/>
      <c r="C273" s="12"/>
      <c r="D273" s="12"/>
    </row>
    <row r="274">
      <c r="B274" s="12"/>
      <c r="C274" s="12"/>
      <c r="D274" s="12"/>
    </row>
    <row r="275">
      <c r="B275" s="12"/>
      <c r="C275" s="12"/>
      <c r="D275" s="12"/>
    </row>
    <row r="276">
      <c r="B276" s="12"/>
      <c r="C276" s="12"/>
      <c r="D276" s="12"/>
    </row>
    <row r="277">
      <c r="B277" s="12"/>
      <c r="C277" s="12"/>
      <c r="D277" s="12"/>
    </row>
    <row r="278">
      <c r="B278" s="12"/>
      <c r="C278" s="12"/>
      <c r="D278" s="12"/>
    </row>
    <row r="279">
      <c r="B279" s="12"/>
      <c r="C279" s="12"/>
      <c r="D279" s="12"/>
    </row>
    <row r="280">
      <c r="B280" s="12"/>
      <c r="C280" s="12"/>
      <c r="D280" s="12"/>
    </row>
    <row r="281">
      <c r="B281" s="12"/>
      <c r="C281" s="12"/>
      <c r="D281" s="12"/>
    </row>
    <row r="282">
      <c r="B282" s="12"/>
      <c r="C282" s="12"/>
      <c r="D282" s="12"/>
    </row>
    <row r="283">
      <c r="B283" s="12"/>
      <c r="C283" s="12"/>
      <c r="D283" s="12"/>
    </row>
    <row r="284">
      <c r="B284" s="12"/>
      <c r="C284" s="12"/>
      <c r="D284" s="12"/>
    </row>
    <row r="285">
      <c r="B285" s="12"/>
      <c r="C285" s="12"/>
      <c r="D285" s="12"/>
    </row>
    <row r="286">
      <c r="B286" s="12"/>
      <c r="C286" s="12"/>
      <c r="D286" s="12"/>
    </row>
    <row r="287">
      <c r="B287" s="12"/>
      <c r="C287" s="12"/>
      <c r="D287" s="12"/>
    </row>
    <row r="288">
      <c r="B288" s="12"/>
      <c r="C288" s="12"/>
      <c r="D288" s="12"/>
    </row>
    <row r="289">
      <c r="B289" s="12"/>
      <c r="C289" s="12"/>
      <c r="D289" s="12"/>
    </row>
    <row r="290">
      <c r="B290" s="12"/>
      <c r="C290" s="12"/>
      <c r="D290" s="12"/>
    </row>
    <row r="291">
      <c r="B291" s="12"/>
      <c r="C291" s="12"/>
      <c r="D291" s="12"/>
    </row>
    <row r="292">
      <c r="B292" s="12"/>
      <c r="C292" s="12"/>
      <c r="D292" s="12"/>
    </row>
    <row r="293">
      <c r="B293" s="12"/>
      <c r="C293" s="12"/>
      <c r="D293" s="12"/>
    </row>
    <row r="294">
      <c r="B294" s="12"/>
      <c r="C294" s="12"/>
      <c r="D294" s="12"/>
    </row>
    <row r="295">
      <c r="B295" s="12"/>
      <c r="C295" s="12"/>
      <c r="D295" s="12"/>
    </row>
    <row r="296">
      <c r="B296" s="12"/>
      <c r="C296" s="12"/>
      <c r="D296" s="12"/>
    </row>
    <row r="297">
      <c r="B297" s="12"/>
      <c r="C297" s="12"/>
      <c r="D297" s="12"/>
    </row>
    <row r="298">
      <c r="B298" s="12"/>
      <c r="C298" s="12"/>
      <c r="D298" s="12"/>
    </row>
    <row r="299">
      <c r="B299" s="12"/>
      <c r="C299" s="12"/>
      <c r="D299" s="12"/>
    </row>
    <row r="300">
      <c r="B300" s="12"/>
      <c r="C300" s="12"/>
      <c r="D300" s="12"/>
    </row>
    <row r="301">
      <c r="B301" s="12"/>
      <c r="C301" s="12"/>
      <c r="D301" s="12"/>
    </row>
    <row r="302">
      <c r="B302" s="12"/>
      <c r="C302" s="12"/>
      <c r="D302" s="12"/>
    </row>
    <row r="303">
      <c r="B303" s="12"/>
      <c r="C303" s="12"/>
      <c r="D303" s="12"/>
    </row>
    <row r="304">
      <c r="B304" s="12"/>
      <c r="C304" s="12"/>
      <c r="D304" s="12"/>
    </row>
    <row r="305">
      <c r="B305" s="12"/>
      <c r="C305" s="12"/>
      <c r="D305" s="12"/>
    </row>
    <row r="306">
      <c r="B306" s="12"/>
      <c r="C306" s="12"/>
      <c r="D306" s="12"/>
    </row>
    <row r="307">
      <c r="B307" s="12"/>
      <c r="C307" s="12"/>
      <c r="D307" s="12"/>
    </row>
    <row r="308">
      <c r="B308" s="12"/>
      <c r="C308" s="12"/>
      <c r="D308" s="12"/>
    </row>
    <row r="309">
      <c r="B309" s="12"/>
      <c r="C309" s="12"/>
      <c r="D309" s="12"/>
    </row>
    <row r="310">
      <c r="B310" s="12"/>
      <c r="C310" s="12"/>
      <c r="D310" s="12"/>
    </row>
    <row r="311">
      <c r="B311" s="12"/>
      <c r="C311" s="12"/>
      <c r="D311" s="12"/>
    </row>
    <row r="312">
      <c r="B312" s="12"/>
      <c r="C312" s="12"/>
      <c r="D312" s="12"/>
    </row>
    <row r="313">
      <c r="B313" s="12"/>
      <c r="C313" s="12"/>
      <c r="D313" s="12"/>
    </row>
    <row r="314">
      <c r="B314" s="12"/>
      <c r="C314" s="12"/>
      <c r="D314" s="12"/>
    </row>
    <row r="315">
      <c r="B315" s="12"/>
      <c r="C315" s="12"/>
      <c r="D315" s="12"/>
    </row>
    <row r="316">
      <c r="B316" s="12"/>
      <c r="C316" s="12"/>
      <c r="D316" s="12"/>
    </row>
    <row r="317">
      <c r="B317" s="12"/>
      <c r="C317" s="12"/>
      <c r="D317" s="12"/>
    </row>
    <row r="318">
      <c r="B318" s="12"/>
      <c r="C318" s="12"/>
      <c r="D318" s="12"/>
    </row>
    <row r="319">
      <c r="B319" s="12"/>
      <c r="C319" s="12"/>
      <c r="D319" s="12"/>
    </row>
    <row r="320">
      <c r="B320" s="12"/>
      <c r="C320" s="12"/>
      <c r="D320" s="12"/>
    </row>
    <row r="321">
      <c r="B321" s="12"/>
      <c r="C321" s="12"/>
      <c r="D321" s="12"/>
    </row>
    <row r="322">
      <c r="B322" s="12"/>
      <c r="C322" s="12"/>
      <c r="D322" s="12"/>
    </row>
    <row r="323">
      <c r="B323" s="12"/>
      <c r="C323" s="12"/>
      <c r="D323" s="12"/>
    </row>
    <row r="324">
      <c r="B324" s="12"/>
      <c r="C324" s="12"/>
      <c r="D324" s="12"/>
    </row>
    <row r="325">
      <c r="B325" s="12"/>
      <c r="C325" s="12"/>
      <c r="D325" s="12"/>
    </row>
    <row r="326">
      <c r="B326" s="12"/>
      <c r="C326" s="12"/>
      <c r="D326" s="12"/>
    </row>
    <row r="327">
      <c r="B327" s="12"/>
      <c r="C327" s="12"/>
      <c r="D327" s="12"/>
    </row>
    <row r="328">
      <c r="B328" s="12"/>
      <c r="C328" s="12"/>
      <c r="D328" s="12"/>
    </row>
    <row r="329">
      <c r="B329" s="12"/>
      <c r="C329" s="12"/>
      <c r="D329" s="12"/>
    </row>
    <row r="330">
      <c r="B330" s="12"/>
      <c r="C330" s="12"/>
      <c r="D330" s="12"/>
    </row>
    <row r="331">
      <c r="B331" s="12"/>
      <c r="C331" s="12"/>
      <c r="D331" s="12"/>
    </row>
    <row r="332">
      <c r="B332" s="12"/>
      <c r="C332" s="12"/>
      <c r="D332" s="12"/>
    </row>
    <row r="333">
      <c r="B333" s="12"/>
      <c r="C333" s="12"/>
      <c r="D333" s="12"/>
    </row>
    <row r="334">
      <c r="B334" s="12"/>
      <c r="C334" s="12"/>
      <c r="D334" s="12"/>
    </row>
    <row r="335">
      <c r="B335" s="12"/>
      <c r="C335" s="12"/>
      <c r="D335" s="12"/>
    </row>
    <row r="336">
      <c r="B336" s="12"/>
      <c r="C336" s="12"/>
      <c r="D336" s="12"/>
    </row>
    <row r="337">
      <c r="B337" s="12"/>
      <c r="C337" s="12"/>
      <c r="D337" s="12"/>
    </row>
    <row r="338">
      <c r="B338" s="12"/>
      <c r="C338" s="12"/>
      <c r="D338" s="12"/>
    </row>
    <row r="339">
      <c r="B339" s="12"/>
      <c r="C339" s="12"/>
      <c r="D339" s="12"/>
    </row>
    <row r="340">
      <c r="B340" s="12"/>
      <c r="C340" s="12"/>
      <c r="D340" s="12"/>
    </row>
    <row r="341">
      <c r="B341" s="12"/>
      <c r="C341" s="12"/>
      <c r="D341" s="12"/>
    </row>
    <row r="342">
      <c r="B342" s="12"/>
      <c r="C342" s="12"/>
      <c r="D342" s="12"/>
    </row>
    <row r="343">
      <c r="B343" s="12"/>
      <c r="C343" s="12"/>
      <c r="D343" s="12"/>
    </row>
    <row r="344">
      <c r="B344" s="12"/>
      <c r="C344" s="12"/>
      <c r="D344" s="12"/>
    </row>
    <row r="345">
      <c r="B345" s="12"/>
      <c r="C345" s="12"/>
      <c r="D345" s="12"/>
    </row>
    <row r="346">
      <c r="B346" s="12"/>
      <c r="C346" s="12"/>
      <c r="D346" s="12"/>
    </row>
    <row r="347">
      <c r="B347" s="12"/>
      <c r="C347" s="12"/>
      <c r="D347" s="12"/>
    </row>
    <row r="348">
      <c r="B348" s="12"/>
      <c r="C348" s="12"/>
      <c r="D348" s="12"/>
    </row>
    <row r="349">
      <c r="B349" s="12"/>
      <c r="C349" s="12"/>
      <c r="D349" s="12"/>
    </row>
    <row r="350">
      <c r="B350" s="12"/>
      <c r="C350" s="12"/>
      <c r="D350" s="12"/>
    </row>
    <row r="351">
      <c r="B351" s="12"/>
      <c r="C351" s="12"/>
      <c r="D351" s="12"/>
    </row>
    <row r="352">
      <c r="B352" s="12"/>
      <c r="C352" s="12"/>
      <c r="D352" s="12"/>
    </row>
    <row r="353">
      <c r="B353" s="12"/>
      <c r="C353" s="12"/>
      <c r="D353" s="12"/>
    </row>
    <row r="354">
      <c r="B354" s="12"/>
      <c r="C354" s="12"/>
      <c r="D354" s="12"/>
    </row>
    <row r="355">
      <c r="B355" s="12"/>
      <c r="C355" s="12"/>
      <c r="D355" s="12"/>
    </row>
    <row r="356">
      <c r="B356" s="12"/>
      <c r="C356" s="12"/>
      <c r="D356" s="12"/>
    </row>
    <row r="357">
      <c r="B357" s="12"/>
      <c r="C357" s="12"/>
      <c r="D357" s="12"/>
    </row>
    <row r="358">
      <c r="B358" s="12"/>
      <c r="C358" s="12"/>
      <c r="D358" s="12"/>
    </row>
    <row r="359">
      <c r="B359" s="12"/>
      <c r="C359" s="12"/>
      <c r="D359" s="12"/>
    </row>
    <row r="360">
      <c r="B360" s="12"/>
      <c r="C360" s="12"/>
      <c r="D360" s="12"/>
    </row>
    <row r="361">
      <c r="B361" s="12"/>
      <c r="C361" s="12"/>
      <c r="D361" s="12"/>
    </row>
    <row r="362">
      <c r="B362" s="12"/>
      <c r="C362" s="12"/>
      <c r="D362" s="12"/>
    </row>
    <row r="363">
      <c r="B363" s="12"/>
      <c r="C363" s="12"/>
      <c r="D363" s="12"/>
    </row>
    <row r="364">
      <c r="B364" s="12"/>
      <c r="C364" s="12"/>
      <c r="D364" s="12"/>
    </row>
    <row r="365">
      <c r="B365" s="12"/>
      <c r="C365" s="12"/>
      <c r="D365" s="12"/>
    </row>
    <row r="366">
      <c r="B366" s="12"/>
      <c r="C366" s="12"/>
      <c r="D366" s="12"/>
    </row>
    <row r="367">
      <c r="B367" s="12"/>
      <c r="C367" s="12"/>
      <c r="D367" s="12"/>
    </row>
    <row r="368">
      <c r="B368" s="12"/>
      <c r="C368" s="12"/>
      <c r="D368" s="12"/>
    </row>
    <row r="369">
      <c r="B369" s="12"/>
      <c r="C369" s="12"/>
      <c r="D369" s="12"/>
    </row>
    <row r="370">
      <c r="B370" s="12"/>
      <c r="C370" s="12"/>
      <c r="D370" s="12"/>
    </row>
    <row r="371">
      <c r="B371" s="12"/>
      <c r="C371" s="12"/>
      <c r="D371" s="12"/>
    </row>
    <row r="372">
      <c r="B372" s="12"/>
      <c r="C372" s="12"/>
      <c r="D372" s="12"/>
    </row>
    <row r="373">
      <c r="B373" s="12"/>
      <c r="C373" s="12"/>
      <c r="D373" s="12"/>
    </row>
    <row r="374">
      <c r="B374" s="12"/>
      <c r="C374" s="12"/>
      <c r="D374" s="12"/>
    </row>
    <row r="375">
      <c r="B375" s="12"/>
      <c r="C375" s="12"/>
      <c r="D375" s="12"/>
    </row>
    <row r="376">
      <c r="B376" s="12"/>
      <c r="C376" s="12"/>
      <c r="D376" s="12"/>
    </row>
    <row r="377">
      <c r="B377" s="12"/>
      <c r="C377" s="12"/>
      <c r="D377" s="12"/>
    </row>
    <row r="378">
      <c r="B378" s="12"/>
      <c r="C378" s="12"/>
      <c r="D378" s="12"/>
    </row>
    <row r="379">
      <c r="B379" s="12"/>
      <c r="C379" s="12"/>
      <c r="D379" s="12"/>
    </row>
    <row r="380">
      <c r="B380" s="12"/>
      <c r="C380" s="12"/>
      <c r="D380" s="12"/>
    </row>
    <row r="381">
      <c r="B381" s="12"/>
      <c r="C381" s="12"/>
      <c r="D381" s="12"/>
    </row>
    <row r="382">
      <c r="B382" s="12"/>
      <c r="C382" s="12"/>
      <c r="D382" s="12"/>
    </row>
    <row r="383">
      <c r="B383" s="12"/>
      <c r="C383" s="12"/>
      <c r="D383" s="12"/>
    </row>
    <row r="384">
      <c r="B384" s="12"/>
      <c r="C384" s="12"/>
      <c r="D384" s="12"/>
    </row>
    <row r="385">
      <c r="B385" s="12"/>
      <c r="C385" s="12"/>
      <c r="D385" s="12"/>
    </row>
    <row r="386">
      <c r="B386" s="12"/>
      <c r="C386" s="12"/>
      <c r="D386" s="12"/>
    </row>
    <row r="387">
      <c r="B387" s="12"/>
      <c r="C387" s="12"/>
      <c r="D387" s="12"/>
    </row>
    <row r="388">
      <c r="B388" s="12"/>
      <c r="C388" s="12"/>
      <c r="D388" s="12"/>
    </row>
    <row r="389">
      <c r="B389" s="12"/>
      <c r="C389" s="12"/>
      <c r="D389" s="12"/>
    </row>
    <row r="390">
      <c r="B390" s="12"/>
      <c r="C390" s="12"/>
      <c r="D390" s="12"/>
    </row>
    <row r="391">
      <c r="B391" s="12"/>
      <c r="C391" s="12"/>
      <c r="D391" s="12"/>
    </row>
    <row r="392">
      <c r="B392" s="12"/>
      <c r="C392" s="12"/>
      <c r="D392" s="12"/>
    </row>
    <row r="393">
      <c r="B393" s="12"/>
      <c r="C393" s="12"/>
      <c r="D393" s="12"/>
    </row>
    <row r="394">
      <c r="B394" s="12"/>
      <c r="C394" s="12"/>
      <c r="D394" s="12"/>
    </row>
    <row r="395">
      <c r="B395" s="12"/>
      <c r="C395" s="12"/>
      <c r="D395" s="12"/>
    </row>
    <row r="396">
      <c r="B396" s="12"/>
      <c r="C396" s="12"/>
      <c r="D396" s="12"/>
    </row>
    <row r="397">
      <c r="B397" s="12"/>
      <c r="C397" s="12"/>
      <c r="D397" s="12"/>
    </row>
    <row r="398">
      <c r="B398" s="12"/>
      <c r="C398" s="12"/>
      <c r="D398" s="12"/>
    </row>
    <row r="399">
      <c r="B399" s="12"/>
      <c r="C399" s="12"/>
      <c r="D399" s="12"/>
    </row>
    <row r="400">
      <c r="B400" s="12"/>
      <c r="C400" s="12"/>
      <c r="D400" s="12"/>
    </row>
    <row r="401">
      <c r="B401" s="12"/>
      <c r="C401" s="12"/>
      <c r="D401" s="12"/>
    </row>
    <row r="402">
      <c r="B402" s="12"/>
      <c r="C402" s="12"/>
      <c r="D402" s="12"/>
    </row>
    <row r="403">
      <c r="B403" s="12"/>
      <c r="C403" s="12"/>
      <c r="D403" s="12"/>
    </row>
    <row r="404">
      <c r="B404" s="12"/>
      <c r="C404" s="12"/>
      <c r="D404" s="12"/>
    </row>
    <row r="405">
      <c r="B405" s="12"/>
      <c r="C405" s="12"/>
      <c r="D405" s="12"/>
    </row>
    <row r="406">
      <c r="B406" s="12"/>
      <c r="C406" s="12"/>
      <c r="D406" s="12"/>
    </row>
    <row r="407">
      <c r="B407" s="12"/>
      <c r="C407" s="12"/>
      <c r="D407" s="12"/>
    </row>
    <row r="408">
      <c r="B408" s="12"/>
      <c r="C408" s="12"/>
      <c r="D408" s="12"/>
    </row>
    <row r="409">
      <c r="B409" s="12"/>
      <c r="C409" s="12"/>
      <c r="D409" s="12"/>
    </row>
    <row r="410">
      <c r="B410" s="12"/>
      <c r="C410" s="12"/>
      <c r="D410" s="12"/>
    </row>
    <row r="411">
      <c r="B411" s="12"/>
      <c r="C411" s="12"/>
      <c r="D411" s="12"/>
    </row>
    <row r="412">
      <c r="B412" s="12"/>
      <c r="C412" s="12"/>
      <c r="D412" s="12"/>
    </row>
    <row r="413">
      <c r="B413" s="12"/>
      <c r="C413" s="12"/>
      <c r="D413" s="12"/>
    </row>
    <row r="414">
      <c r="B414" s="12"/>
      <c r="C414" s="12"/>
      <c r="D414" s="12"/>
    </row>
    <row r="415">
      <c r="B415" s="12"/>
      <c r="C415" s="12"/>
      <c r="D415" s="12"/>
    </row>
    <row r="416">
      <c r="B416" s="12"/>
      <c r="C416" s="12"/>
      <c r="D416" s="12"/>
    </row>
    <row r="417">
      <c r="B417" s="12"/>
      <c r="C417" s="12"/>
      <c r="D417" s="12"/>
    </row>
    <row r="418">
      <c r="B418" s="12"/>
      <c r="C418" s="12"/>
      <c r="D418" s="12"/>
    </row>
    <row r="419">
      <c r="B419" s="12"/>
      <c r="C419" s="12"/>
      <c r="D419" s="12"/>
    </row>
    <row r="420">
      <c r="B420" s="12"/>
      <c r="C420" s="12"/>
      <c r="D420" s="12"/>
    </row>
    <row r="421">
      <c r="B421" s="12"/>
      <c r="C421" s="12"/>
      <c r="D421" s="12"/>
    </row>
    <row r="422">
      <c r="B422" s="12"/>
      <c r="C422" s="12"/>
      <c r="D422" s="12"/>
    </row>
    <row r="423">
      <c r="B423" s="12"/>
      <c r="C423" s="12"/>
      <c r="D423" s="12"/>
    </row>
    <row r="424">
      <c r="B424" s="12"/>
      <c r="C424" s="12"/>
      <c r="D424" s="12"/>
    </row>
    <row r="425">
      <c r="B425" s="12"/>
      <c r="C425" s="12"/>
      <c r="D425" s="12"/>
    </row>
    <row r="426">
      <c r="B426" s="12"/>
      <c r="C426" s="12"/>
      <c r="D426" s="12"/>
    </row>
    <row r="427">
      <c r="B427" s="12"/>
      <c r="C427" s="12"/>
      <c r="D427" s="12"/>
    </row>
    <row r="428">
      <c r="B428" s="12"/>
      <c r="C428" s="12"/>
      <c r="D428" s="12"/>
    </row>
    <row r="429">
      <c r="B429" s="12"/>
      <c r="C429" s="12"/>
      <c r="D429" s="12"/>
    </row>
    <row r="430">
      <c r="B430" s="12"/>
      <c r="C430" s="12"/>
      <c r="D430" s="12"/>
    </row>
    <row r="431">
      <c r="B431" s="12"/>
      <c r="C431" s="12"/>
      <c r="D431" s="12"/>
    </row>
    <row r="432">
      <c r="B432" s="12"/>
      <c r="C432" s="12"/>
      <c r="D432" s="12"/>
    </row>
    <row r="433">
      <c r="B433" s="12"/>
      <c r="C433" s="12"/>
      <c r="D433" s="12"/>
    </row>
    <row r="434">
      <c r="B434" s="12"/>
      <c r="C434" s="12"/>
      <c r="D434" s="12"/>
    </row>
    <row r="435">
      <c r="B435" s="12"/>
      <c r="C435" s="12"/>
      <c r="D435" s="12"/>
    </row>
    <row r="436">
      <c r="B436" s="12"/>
      <c r="C436" s="12"/>
      <c r="D436" s="12"/>
    </row>
    <row r="437">
      <c r="B437" s="12"/>
      <c r="C437" s="12"/>
      <c r="D437" s="12"/>
    </row>
    <row r="438">
      <c r="B438" s="12"/>
      <c r="C438" s="12"/>
      <c r="D438" s="12"/>
    </row>
    <row r="439">
      <c r="B439" s="12"/>
      <c r="C439" s="12"/>
      <c r="D439" s="12"/>
    </row>
    <row r="440">
      <c r="B440" s="12"/>
      <c r="C440" s="12"/>
      <c r="D440" s="12"/>
    </row>
    <row r="441">
      <c r="B441" s="12"/>
      <c r="C441" s="12"/>
      <c r="D441" s="12"/>
    </row>
    <row r="442">
      <c r="B442" s="12"/>
      <c r="C442" s="12"/>
      <c r="D442" s="12"/>
    </row>
    <row r="443">
      <c r="B443" s="12"/>
      <c r="C443" s="12"/>
      <c r="D443" s="12"/>
    </row>
    <row r="444">
      <c r="B444" s="12"/>
      <c r="C444" s="12"/>
      <c r="D444" s="12"/>
    </row>
    <row r="445">
      <c r="B445" s="12"/>
      <c r="C445" s="12"/>
      <c r="D445" s="12"/>
    </row>
    <row r="446">
      <c r="B446" s="12"/>
      <c r="C446" s="12"/>
      <c r="D446" s="12"/>
    </row>
    <row r="447">
      <c r="B447" s="12"/>
      <c r="C447" s="12"/>
      <c r="D447" s="12"/>
    </row>
    <row r="448">
      <c r="B448" s="12"/>
      <c r="C448" s="12"/>
      <c r="D448" s="12"/>
    </row>
    <row r="449">
      <c r="B449" s="12"/>
      <c r="C449" s="12"/>
      <c r="D449" s="12"/>
    </row>
    <row r="450">
      <c r="B450" s="12"/>
      <c r="C450" s="12"/>
      <c r="D450" s="12"/>
    </row>
    <row r="451">
      <c r="B451" s="12"/>
      <c r="C451" s="12"/>
      <c r="D451" s="12"/>
    </row>
    <row r="452">
      <c r="B452" s="12"/>
      <c r="C452" s="12"/>
      <c r="D452" s="12"/>
    </row>
    <row r="453">
      <c r="B453" s="12"/>
      <c r="C453" s="12"/>
      <c r="D453" s="12"/>
    </row>
    <row r="454">
      <c r="B454" s="12"/>
      <c r="C454" s="12"/>
      <c r="D454" s="12"/>
    </row>
    <row r="455">
      <c r="B455" s="12"/>
      <c r="C455" s="12"/>
      <c r="D455" s="12"/>
    </row>
    <row r="456">
      <c r="B456" s="12"/>
      <c r="C456" s="12"/>
      <c r="D456" s="12"/>
    </row>
    <row r="457">
      <c r="B457" s="12"/>
      <c r="C457" s="12"/>
      <c r="D457" s="12"/>
    </row>
    <row r="458">
      <c r="B458" s="12"/>
      <c r="C458" s="12"/>
      <c r="D458" s="12"/>
    </row>
    <row r="459">
      <c r="B459" s="12"/>
      <c r="C459" s="12"/>
      <c r="D459" s="12"/>
    </row>
    <row r="460">
      <c r="B460" s="12"/>
      <c r="C460" s="12"/>
      <c r="D460" s="12"/>
    </row>
    <row r="461">
      <c r="B461" s="12"/>
      <c r="C461" s="12"/>
      <c r="D461" s="12"/>
    </row>
    <row r="462">
      <c r="B462" s="12"/>
      <c r="C462" s="12"/>
      <c r="D462" s="12"/>
    </row>
    <row r="463">
      <c r="B463" s="12"/>
      <c r="C463" s="12"/>
      <c r="D463" s="12"/>
    </row>
    <row r="464">
      <c r="B464" s="12"/>
      <c r="C464" s="12"/>
      <c r="D464" s="12"/>
    </row>
    <row r="465">
      <c r="B465" s="12"/>
      <c r="C465" s="12"/>
      <c r="D465" s="12"/>
    </row>
    <row r="466">
      <c r="B466" s="12"/>
      <c r="C466" s="12"/>
      <c r="D466" s="12"/>
    </row>
    <row r="467">
      <c r="B467" s="12"/>
      <c r="C467" s="12"/>
      <c r="D467" s="12"/>
    </row>
    <row r="468">
      <c r="B468" s="12"/>
      <c r="C468" s="12"/>
      <c r="D468" s="12"/>
    </row>
    <row r="469">
      <c r="B469" s="12"/>
      <c r="C469" s="12"/>
      <c r="D469" s="12"/>
    </row>
    <row r="470">
      <c r="B470" s="12"/>
      <c r="C470" s="12"/>
      <c r="D470" s="12"/>
    </row>
    <row r="471">
      <c r="B471" s="12"/>
      <c r="C471" s="12"/>
      <c r="D471" s="12"/>
    </row>
    <row r="472">
      <c r="B472" s="12"/>
      <c r="C472" s="12"/>
      <c r="D472" s="12"/>
    </row>
    <row r="473">
      <c r="B473" s="12"/>
      <c r="C473" s="12"/>
      <c r="D473" s="12"/>
    </row>
    <row r="474">
      <c r="B474" s="12"/>
      <c r="C474" s="12"/>
      <c r="D474" s="12"/>
    </row>
    <row r="475">
      <c r="B475" s="12"/>
      <c r="C475" s="12"/>
      <c r="D475" s="12"/>
    </row>
    <row r="476">
      <c r="B476" s="12"/>
      <c r="C476" s="12"/>
      <c r="D476" s="12"/>
    </row>
    <row r="477">
      <c r="B477" s="12"/>
      <c r="C477" s="12"/>
      <c r="D477" s="12"/>
    </row>
    <row r="478">
      <c r="B478" s="12"/>
      <c r="C478" s="12"/>
      <c r="D478" s="12"/>
    </row>
    <row r="479">
      <c r="B479" s="12"/>
      <c r="C479" s="12"/>
      <c r="D479" s="12"/>
    </row>
    <row r="480">
      <c r="B480" s="12"/>
      <c r="C480" s="12"/>
      <c r="D480" s="12"/>
    </row>
    <row r="481">
      <c r="B481" s="12"/>
      <c r="C481" s="12"/>
      <c r="D481" s="12"/>
    </row>
    <row r="482">
      <c r="B482" s="12"/>
      <c r="C482" s="12"/>
      <c r="D482" s="12"/>
    </row>
    <row r="483">
      <c r="B483" s="12"/>
      <c r="C483" s="12"/>
      <c r="D483" s="12"/>
    </row>
    <row r="484">
      <c r="B484" s="12"/>
      <c r="C484" s="12"/>
      <c r="D484" s="12"/>
    </row>
    <row r="485">
      <c r="B485" s="12"/>
      <c r="C485" s="12"/>
      <c r="D485" s="12"/>
    </row>
    <row r="486">
      <c r="B486" s="12"/>
      <c r="C486" s="12"/>
      <c r="D486" s="12"/>
    </row>
    <row r="487">
      <c r="B487" s="12"/>
      <c r="C487" s="12"/>
      <c r="D487" s="12"/>
    </row>
    <row r="488">
      <c r="B488" s="12"/>
      <c r="C488" s="12"/>
      <c r="D488" s="12"/>
    </row>
    <row r="489">
      <c r="B489" s="12"/>
      <c r="C489" s="12"/>
      <c r="D489" s="12"/>
    </row>
    <row r="490">
      <c r="B490" s="12"/>
      <c r="C490" s="12"/>
      <c r="D490" s="12"/>
    </row>
    <row r="491">
      <c r="B491" s="12"/>
      <c r="C491" s="12"/>
      <c r="D491" s="12"/>
    </row>
    <row r="492">
      <c r="B492" s="12"/>
      <c r="C492" s="12"/>
      <c r="D492" s="12"/>
    </row>
    <row r="493">
      <c r="B493" s="12"/>
      <c r="C493" s="12"/>
      <c r="D493" s="12"/>
    </row>
    <row r="494">
      <c r="B494" s="12"/>
      <c r="C494" s="12"/>
      <c r="D494" s="12"/>
    </row>
    <row r="495">
      <c r="B495" s="12"/>
      <c r="C495" s="12"/>
      <c r="D495" s="12"/>
    </row>
    <row r="496">
      <c r="B496" s="12"/>
      <c r="C496" s="12"/>
      <c r="D496" s="12"/>
    </row>
    <row r="497">
      <c r="B497" s="12"/>
      <c r="C497" s="12"/>
      <c r="D497" s="12"/>
    </row>
    <row r="498">
      <c r="B498" s="12"/>
      <c r="C498" s="12"/>
      <c r="D498" s="12"/>
    </row>
    <row r="499">
      <c r="B499" s="12"/>
      <c r="C499" s="12"/>
      <c r="D499" s="12"/>
    </row>
    <row r="500">
      <c r="B500" s="12"/>
      <c r="C500" s="12"/>
      <c r="D500" s="12"/>
    </row>
    <row r="501">
      <c r="B501" s="12"/>
      <c r="C501" s="12"/>
      <c r="D501" s="12"/>
    </row>
    <row r="502">
      <c r="B502" s="12"/>
      <c r="C502" s="12"/>
      <c r="D502" s="12"/>
    </row>
    <row r="503">
      <c r="B503" s="12"/>
      <c r="C503" s="12"/>
      <c r="D503" s="12"/>
    </row>
    <row r="504">
      <c r="B504" s="12"/>
      <c r="C504" s="12"/>
      <c r="D504" s="12"/>
    </row>
    <row r="505">
      <c r="B505" s="12"/>
      <c r="C505" s="12"/>
      <c r="D505" s="12"/>
    </row>
    <row r="506">
      <c r="B506" s="12"/>
      <c r="C506" s="12"/>
      <c r="D506" s="12"/>
    </row>
    <row r="507">
      <c r="B507" s="12"/>
      <c r="C507" s="12"/>
      <c r="D507" s="12"/>
    </row>
    <row r="508">
      <c r="B508" s="12"/>
      <c r="C508" s="12"/>
      <c r="D508" s="12"/>
    </row>
    <row r="509">
      <c r="B509" s="12"/>
      <c r="C509" s="12"/>
      <c r="D509" s="12"/>
    </row>
    <row r="510">
      <c r="B510" s="12"/>
      <c r="C510" s="12"/>
      <c r="D510" s="12"/>
    </row>
    <row r="511">
      <c r="B511" s="12"/>
      <c r="C511" s="12"/>
      <c r="D511" s="12"/>
    </row>
    <row r="512">
      <c r="B512" s="12"/>
      <c r="C512" s="12"/>
      <c r="D512" s="12"/>
    </row>
    <row r="513">
      <c r="B513" s="12"/>
      <c r="C513" s="12"/>
      <c r="D513" s="12"/>
    </row>
    <row r="514">
      <c r="B514" s="12"/>
      <c r="C514" s="12"/>
      <c r="D514" s="12"/>
    </row>
    <row r="515">
      <c r="B515" s="12"/>
      <c r="C515" s="12"/>
      <c r="D515" s="12"/>
    </row>
    <row r="516">
      <c r="B516" s="12"/>
      <c r="C516" s="12"/>
      <c r="D516" s="12"/>
    </row>
    <row r="517">
      <c r="B517" s="12"/>
      <c r="C517" s="12"/>
      <c r="D517" s="12"/>
    </row>
    <row r="518">
      <c r="B518" s="12"/>
      <c r="C518" s="12"/>
      <c r="D518" s="12"/>
    </row>
    <row r="519">
      <c r="B519" s="12"/>
      <c r="C519" s="12"/>
      <c r="D519" s="12"/>
    </row>
    <row r="520">
      <c r="B520" s="12"/>
      <c r="C520" s="12"/>
      <c r="D520" s="12"/>
    </row>
    <row r="521">
      <c r="B521" s="12"/>
      <c r="C521" s="12"/>
      <c r="D521" s="12"/>
    </row>
    <row r="522">
      <c r="B522" s="12"/>
      <c r="C522" s="12"/>
      <c r="D522" s="12"/>
    </row>
    <row r="523">
      <c r="B523" s="12"/>
      <c r="C523" s="12"/>
      <c r="D523" s="12"/>
    </row>
    <row r="524">
      <c r="B524" s="12"/>
      <c r="C524" s="12"/>
      <c r="D524" s="12"/>
    </row>
    <row r="525">
      <c r="B525" s="12"/>
      <c r="C525" s="12"/>
      <c r="D525" s="12"/>
    </row>
    <row r="526">
      <c r="B526" s="12"/>
      <c r="C526" s="12"/>
      <c r="D526" s="12"/>
    </row>
    <row r="527">
      <c r="B527" s="12"/>
      <c r="C527" s="12"/>
      <c r="D527" s="12"/>
    </row>
    <row r="528">
      <c r="B528" s="12"/>
      <c r="C528" s="12"/>
      <c r="D528" s="12"/>
    </row>
    <row r="529">
      <c r="B529" s="12"/>
      <c r="C529" s="12"/>
      <c r="D529" s="12"/>
    </row>
    <row r="530">
      <c r="B530" s="12"/>
      <c r="C530" s="12"/>
      <c r="D530" s="12"/>
    </row>
    <row r="531">
      <c r="B531" s="12"/>
      <c r="C531" s="12"/>
      <c r="D531" s="12"/>
    </row>
    <row r="532">
      <c r="B532" s="12"/>
      <c r="C532" s="12"/>
      <c r="D532" s="12"/>
    </row>
    <row r="533">
      <c r="B533" s="12"/>
      <c r="C533" s="12"/>
      <c r="D533" s="12"/>
    </row>
    <row r="534">
      <c r="B534" s="12"/>
      <c r="C534" s="12"/>
      <c r="D534" s="12"/>
    </row>
    <row r="535">
      <c r="B535" s="12"/>
      <c r="C535" s="12"/>
      <c r="D535" s="12"/>
    </row>
    <row r="536">
      <c r="B536" s="12"/>
      <c r="C536" s="12"/>
      <c r="D536" s="12"/>
    </row>
    <row r="537">
      <c r="B537" s="12"/>
      <c r="C537" s="12"/>
      <c r="D537" s="12"/>
    </row>
    <row r="538">
      <c r="B538" s="12"/>
      <c r="C538" s="12"/>
      <c r="D538" s="12"/>
    </row>
    <row r="539">
      <c r="B539" s="12"/>
      <c r="C539" s="12"/>
      <c r="D539" s="12"/>
    </row>
    <row r="540">
      <c r="B540" s="12"/>
      <c r="C540" s="12"/>
      <c r="D540" s="12"/>
    </row>
    <row r="541">
      <c r="B541" s="12"/>
      <c r="C541" s="12"/>
      <c r="D541" s="12"/>
    </row>
    <row r="542">
      <c r="B542" s="12"/>
      <c r="C542" s="12"/>
      <c r="D542" s="12"/>
    </row>
    <row r="543">
      <c r="B543" s="12"/>
      <c r="C543" s="12"/>
      <c r="D543" s="12"/>
    </row>
    <row r="544">
      <c r="B544" s="12"/>
      <c r="C544" s="12"/>
      <c r="D544" s="12"/>
    </row>
    <row r="545">
      <c r="B545" s="12"/>
      <c r="C545" s="12"/>
      <c r="D545" s="12"/>
    </row>
    <row r="546">
      <c r="B546" s="12"/>
      <c r="C546" s="12"/>
      <c r="D546" s="12"/>
    </row>
    <row r="547">
      <c r="B547" s="12"/>
      <c r="C547" s="12"/>
      <c r="D547" s="12"/>
    </row>
    <row r="548">
      <c r="B548" s="12"/>
      <c r="C548" s="12"/>
      <c r="D548" s="12"/>
    </row>
    <row r="549">
      <c r="B549" s="12"/>
      <c r="C549" s="12"/>
      <c r="D549" s="12"/>
    </row>
    <row r="550">
      <c r="B550" s="12"/>
      <c r="C550" s="12"/>
      <c r="D550" s="12"/>
    </row>
    <row r="551">
      <c r="B551" s="12"/>
      <c r="C551" s="12"/>
      <c r="D551" s="12"/>
    </row>
    <row r="552">
      <c r="B552" s="12"/>
      <c r="C552" s="12"/>
      <c r="D552" s="12"/>
    </row>
    <row r="553">
      <c r="B553" s="12"/>
      <c r="C553" s="12"/>
      <c r="D553" s="12"/>
    </row>
    <row r="554">
      <c r="B554" s="12"/>
      <c r="C554" s="12"/>
      <c r="D554" s="12"/>
    </row>
    <row r="555">
      <c r="B555" s="12"/>
      <c r="C555" s="12"/>
      <c r="D555" s="12"/>
    </row>
    <row r="556">
      <c r="B556" s="12"/>
      <c r="C556" s="12"/>
      <c r="D556" s="12"/>
    </row>
    <row r="557">
      <c r="B557" s="12"/>
      <c r="C557" s="12"/>
      <c r="D557" s="12"/>
    </row>
    <row r="558">
      <c r="B558" s="12"/>
      <c r="C558" s="12"/>
      <c r="D558" s="12"/>
    </row>
    <row r="559">
      <c r="B559" s="12"/>
      <c r="C559" s="12"/>
      <c r="D559" s="12"/>
    </row>
    <row r="560">
      <c r="B560" s="12"/>
      <c r="C560" s="12"/>
      <c r="D560" s="12"/>
    </row>
    <row r="561">
      <c r="B561" s="12"/>
      <c r="C561" s="12"/>
      <c r="D561" s="12"/>
    </row>
    <row r="562">
      <c r="B562" s="12"/>
      <c r="C562" s="12"/>
      <c r="D562" s="12"/>
    </row>
    <row r="563">
      <c r="B563" s="12"/>
      <c r="C563" s="12"/>
      <c r="D563" s="12"/>
    </row>
    <row r="564">
      <c r="B564" s="12"/>
      <c r="C564" s="12"/>
      <c r="D564" s="12"/>
    </row>
    <row r="565">
      <c r="B565" s="12"/>
      <c r="C565" s="12"/>
      <c r="D565" s="12"/>
    </row>
    <row r="566">
      <c r="B566" s="12"/>
      <c r="C566" s="12"/>
      <c r="D566" s="12"/>
    </row>
    <row r="567">
      <c r="B567" s="12"/>
      <c r="C567" s="12"/>
      <c r="D567" s="12"/>
    </row>
    <row r="568">
      <c r="B568" s="12"/>
      <c r="C568" s="12"/>
      <c r="D568" s="12"/>
    </row>
    <row r="569">
      <c r="B569" s="12"/>
      <c r="C569" s="12"/>
      <c r="D569" s="12"/>
    </row>
    <row r="570">
      <c r="B570" s="12"/>
      <c r="C570" s="12"/>
      <c r="D570" s="12"/>
    </row>
    <row r="571">
      <c r="B571" s="12"/>
      <c r="C571" s="12"/>
      <c r="D571" s="12"/>
    </row>
    <row r="572">
      <c r="B572" s="12"/>
      <c r="C572" s="12"/>
      <c r="D572" s="12"/>
    </row>
    <row r="573">
      <c r="B573" s="12"/>
      <c r="C573" s="12"/>
      <c r="D573" s="12"/>
    </row>
    <row r="574">
      <c r="B574" s="12"/>
      <c r="C574" s="12"/>
      <c r="D574" s="12"/>
    </row>
    <row r="575">
      <c r="B575" s="12"/>
      <c r="C575" s="12"/>
      <c r="D575" s="12"/>
    </row>
    <row r="576">
      <c r="B576" s="12"/>
      <c r="C576" s="12"/>
      <c r="D576" s="12"/>
    </row>
    <row r="577">
      <c r="B577" s="12"/>
      <c r="C577" s="12"/>
      <c r="D577" s="12"/>
    </row>
    <row r="578">
      <c r="B578" s="12"/>
      <c r="C578" s="12"/>
      <c r="D578" s="12"/>
    </row>
    <row r="579">
      <c r="B579" s="12"/>
      <c r="C579" s="12"/>
      <c r="D579" s="12"/>
    </row>
    <row r="580">
      <c r="B580" s="12"/>
      <c r="C580" s="12"/>
      <c r="D580" s="12"/>
    </row>
    <row r="581">
      <c r="B581" s="12"/>
      <c r="C581" s="12"/>
      <c r="D581" s="12"/>
    </row>
    <row r="582">
      <c r="B582" s="12"/>
      <c r="C582" s="12"/>
      <c r="D582" s="12"/>
    </row>
    <row r="583">
      <c r="B583" s="12"/>
      <c r="C583" s="12"/>
      <c r="D583" s="12"/>
    </row>
    <row r="584">
      <c r="B584" s="12"/>
      <c r="C584" s="12"/>
      <c r="D584" s="12"/>
    </row>
    <row r="585">
      <c r="B585" s="12"/>
      <c r="C585" s="12"/>
      <c r="D585" s="12"/>
    </row>
    <row r="586">
      <c r="B586" s="12"/>
      <c r="C586" s="12"/>
      <c r="D586" s="12"/>
    </row>
    <row r="587">
      <c r="B587" s="12"/>
      <c r="C587" s="12"/>
      <c r="D587" s="12"/>
    </row>
    <row r="588">
      <c r="B588" s="12"/>
      <c r="C588" s="12"/>
      <c r="D588" s="12"/>
    </row>
    <row r="589">
      <c r="B589" s="12"/>
      <c r="C589" s="12"/>
      <c r="D589" s="12"/>
    </row>
    <row r="590">
      <c r="B590" s="12"/>
      <c r="C590" s="12"/>
      <c r="D590" s="12"/>
    </row>
    <row r="591">
      <c r="B591" s="12"/>
      <c r="C591" s="12"/>
      <c r="D591" s="12"/>
    </row>
    <row r="592">
      <c r="B592" s="12"/>
      <c r="C592" s="12"/>
      <c r="D592" s="12"/>
    </row>
    <row r="593">
      <c r="B593" s="12"/>
      <c r="C593" s="12"/>
      <c r="D593" s="12"/>
    </row>
    <row r="594">
      <c r="B594" s="12"/>
      <c r="C594" s="12"/>
      <c r="D594" s="12"/>
    </row>
    <row r="595">
      <c r="B595" s="12"/>
      <c r="C595" s="12"/>
      <c r="D595" s="12"/>
    </row>
    <row r="596">
      <c r="B596" s="12"/>
      <c r="C596" s="12"/>
      <c r="D596" s="12"/>
    </row>
    <row r="597">
      <c r="B597" s="12"/>
      <c r="C597" s="12"/>
      <c r="D597" s="12"/>
    </row>
    <row r="598">
      <c r="B598" s="12"/>
      <c r="C598" s="12"/>
      <c r="D598" s="12"/>
    </row>
    <row r="599">
      <c r="B599" s="12"/>
      <c r="C599" s="12"/>
      <c r="D599" s="12"/>
    </row>
    <row r="600">
      <c r="B600" s="12"/>
      <c r="C600" s="12"/>
      <c r="D600" s="12"/>
    </row>
    <row r="601">
      <c r="B601" s="12"/>
      <c r="C601" s="12"/>
      <c r="D601" s="12"/>
    </row>
    <row r="602">
      <c r="B602" s="12"/>
      <c r="C602" s="12"/>
      <c r="D602" s="12"/>
    </row>
    <row r="603">
      <c r="B603" s="12"/>
      <c r="C603" s="12"/>
      <c r="D603" s="12"/>
    </row>
    <row r="604">
      <c r="B604" s="12"/>
      <c r="C604" s="12"/>
      <c r="D604" s="12"/>
    </row>
    <row r="605">
      <c r="B605" s="12"/>
      <c r="C605" s="12"/>
      <c r="D605" s="12"/>
    </row>
    <row r="606">
      <c r="B606" s="12"/>
      <c r="C606" s="12"/>
      <c r="D606" s="12"/>
    </row>
    <row r="607">
      <c r="B607" s="12"/>
      <c r="C607" s="12"/>
      <c r="D607" s="12"/>
    </row>
    <row r="608">
      <c r="B608" s="12"/>
      <c r="C608" s="12"/>
      <c r="D608" s="12"/>
    </row>
    <row r="609">
      <c r="B609" s="12"/>
      <c r="C609" s="12"/>
      <c r="D609" s="12"/>
    </row>
    <row r="610">
      <c r="B610" s="12"/>
      <c r="C610" s="12"/>
      <c r="D610" s="12"/>
    </row>
    <row r="611">
      <c r="B611" s="12"/>
      <c r="C611" s="12"/>
      <c r="D611" s="12"/>
    </row>
    <row r="612">
      <c r="B612" s="12"/>
      <c r="C612" s="12"/>
      <c r="D612" s="12"/>
    </row>
    <row r="613">
      <c r="B613" s="12"/>
      <c r="C613" s="12"/>
      <c r="D613" s="12"/>
    </row>
    <row r="614">
      <c r="B614" s="12"/>
      <c r="C614" s="12"/>
      <c r="D614" s="12"/>
    </row>
    <row r="615">
      <c r="B615" s="12"/>
      <c r="C615" s="12"/>
      <c r="D615" s="12"/>
    </row>
    <row r="616">
      <c r="B616" s="12"/>
      <c r="C616" s="12"/>
      <c r="D616" s="12"/>
    </row>
    <row r="617">
      <c r="B617" s="12"/>
      <c r="C617" s="12"/>
      <c r="D617" s="12"/>
    </row>
    <row r="618">
      <c r="B618" s="12"/>
      <c r="C618" s="12"/>
      <c r="D618" s="12"/>
    </row>
    <row r="619">
      <c r="B619" s="12"/>
      <c r="C619" s="12"/>
      <c r="D619" s="12"/>
    </row>
    <row r="620">
      <c r="B620" s="12"/>
      <c r="C620" s="12"/>
      <c r="D620" s="12"/>
    </row>
    <row r="621">
      <c r="B621" s="12"/>
      <c r="C621" s="12"/>
      <c r="D621" s="12"/>
    </row>
    <row r="622">
      <c r="B622" s="12"/>
      <c r="C622" s="12"/>
      <c r="D622" s="12"/>
    </row>
    <row r="623">
      <c r="B623" s="12"/>
      <c r="C623" s="12"/>
      <c r="D623" s="12"/>
    </row>
    <row r="624">
      <c r="B624" s="12"/>
      <c r="C624" s="12"/>
      <c r="D624" s="12"/>
    </row>
    <row r="625">
      <c r="B625" s="12"/>
      <c r="C625" s="12"/>
      <c r="D625" s="12"/>
    </row>
    <row r="626">
      <c r="B626" s="12"/>
      <c r="C626" s="12"/>
      <c r="D626" s="12"/>
    </row>
    <row r="627">
      <c r="B627" s="12"/>
      <c r="C627" s="12"/>
      <c r="D627" s="12"/>
    </row>
    <row r="628">
      <c r="B628" s="12"/>
      <c r="C628" s="12"/>
      <c r="D628" s="12"/>
    </row>
    <row r="629">
      <c r="B629" s="12"/>
      <c r="C629" s="12"/>
      <c r="D629" s="12"/>
    </row>
    <row r="630">
      <c r="B630" s="12"/>
      <c r="C630" s="12"/>
      <c r="D630" s="12"/>
    </row>
    <row r="631">
      <c r="B631" s="12"/>
      <c r="C631" s="12"/>
      <c r="D631" s="12"/>
    </row>
    <row r="632">
      <c r="B632" s="12"/>
      <c r="C632" s="12"/>
      <c r="D632" s="12"/>
    </row>
    <row r="633">
      <c r="B633" s="12"/>
      <c r="C633" s="12"/>
      <c r="D633" s="12"/>
    </row>
    <row r="634">
      <c r="B634" s="12"/>
      <c r="C634" s="12"/>
      <c r="D634" s="12"/>
    </row>
    <row r="635">
      <c r="B635" s="12"/>
      <c r="C635" s="12"/>
      <c r="D635" s="12"/>
    </row>
    <row r="636">
      <c r="B636" s="12"/>
      <c r="C636" s="12"/>
      <c r="D636" s="12"/>
    </row>
    <row r="637">
      <c r="B637" s="12"/>
      <c r="C637" s="12"/>
      <c r="D637" s="12"/>
    </row>
    <row r="638">
      <c r="B638" s="12"/>
      <c r="C638" s="12"/>
      <c r="D638" s="12"/>
    </row>
    <row r="639">
      <c r="B639" s="12"/>
      <c r="C639" s="12"/>
      <c r="D639" s="12"/>
    </row>
    <row r="640">
      <c r="B640" s="12"/>
      <c r="C640" s="12"/>
      <c r="D640" s="12"/>
    </row>
    <row r="641">
      <c r="B641" s="12"/>
      <c r="C641" s="12"/>
      <c r="D641" s="12"/>
    </row>
    <row r="642">
      <c r="B642" s="12"/>
      <c r="C642" s="12"/>
      <c r="D642" s="12"/>
    </row>
    <row r="643">
      <c r="B643" s="12"/>
      <c r="C643" s="12"/>
      <c r="D643" s="12"/>
    </row>
    <row r="644">
      <c r="B644" s="12"/>
      <c r="C644" s="12"/>
      <c r="D644" s="12"/>
    </row>
    <row r="645">
      <c r="B645" s="12"/>
      <c r="C645" s="12"/>
      <c r="D645" s="12"/>
    </row>
    <row r="646">
      <c r="B646" s="12"/>
      <c r="C646" s="12"/>
      <c r="D646" s="12"/>
    </row>
    <row r="647">
      <c r="B647" s="12"/>
      <c r="C647" s="12"/>
      <c r="D647" s="12"/>
    </row>
    <row r="648">
      <c r="B648" s="12"/>
      <c r="C648" s="12"/>
      <c r="D648" s="12"/>
    </row>
    <row r="649">
      <c r="B649" s="12"/>
      <c r="C649" s="12"/>
      <c r="D649" s="12"/>
    </row>
    <row r="650">
      <c r="B650" s="12"/>
      <c r="C650" s="12"/>
      <c r="D650" s="12"/>
    </row>
    <row r="651">
      <c r="B651" s="12"/>
      <c r="C651" s="12"/>
      <c r="D651" s="12"/>
    </row>
    <row r="652">
      <c r="B652" s="12"/>
      <c r="C652" s="12"/>
      <c r="D652" s="12"/>
    </row>
    <row r="653">
      <c r="B653" s="12"/>
      <c r="C653" s="12"/>
      <c r="D653" s="12"/>
    </row>
    <row r="654">
      <c r="B654" s="12"/>
      <c r="C654" s="12"/>
      <c r="D654" s="12"/>
    </row>
    <row r="655">
      <c r="B655" s="12"/>
      <c r="C655" s="12"/>
      <c r="D655" s="12"/>
    </row>
    <row r="656">
      <c r="B656" s="12"/>
      <c r="C656" s="12"/>
      <c r="D656" s="12"/>
    </row>
    <row r="657">
      <c r="B657" s="12"/>
      <c r="C657" s="12"/>
      <c r="D657" s="12"/>
    </row>
    <row r="658">
      <c r="B658" s="12"/>
      <c r="C658" s="12"/>
      <c r="D658" s="12"/>
    </row>
    <row r="659">
      <c r="B659" s="12"/>
      <c r="C659" s="12"/>
      <c r="D659" s="12"/>
    </row>
    <row r="660">
      <c r="B660" s="12"/>
      <c r="C660" s="12"/>
      <c r="D660" s="12"/>
    </row>
    <row r="661">
      <c r="B661" s="12"/>
      <c r="C661" s="12"/>
      <c r="D661" s="12"/>
    </row>
    <row r="662">
      <c r="B662" s="12"/>
      <c r="C662" s="12"/>
      <c r="D662" s="12"/>
    </row>
    <row r="663">
      <c r="B663" s="12"/>
      <c r="C663" s="12"/>
      <c r="D663" s="12"/>
    </row>
    <row r="664">
      <c r="B664" s="12"/>
      <c r="C664" s="12"/>
      <c r="D664" s="12"/>
    </row>
    <row r="665">
      <c r="B665" s="12"/>
      <c r="C665" s="12"/>
      <c r="D665" s="12"/>
    </row>
    <row r="666">
      <c r="B666" s="12"/>
      <c r="C666" s="12"/>
      <c r="D666" s="12"/>
    </row>
    <row r="667">
      <c r="B667" s="12"/>
      <c r="C667" s="12"/>
      <c r="D667" s="12"/>
    </row>
    <row r="668">
      <c r="B668" s="12"/>
      <c r="C668" s="12"/>
      <c r="D668" s="12"/>
    </row>
    <row r="669">
      <c r="B669" s="12"/>
      <c r="C669" s="12"/>
      <c r="D669" s="12"/>
    </row>
    <row r="670">
      <c r="B670" s="12"/>
      <c r="C670" s="12"/>
      <c r="D670" s="12"/>
    </row>
    <row r="671">
      <c r="B671" s="12"/>
      <c r="C671" s="12"/>
      <c r="D671" s="12"/>
    </row>
    <row r="672">
      <c r="B672" s="12"/>
      <c r="C672" s="12"/>
      <c r="D672" s="12"/>
    </row>
    <row r="673">
      <c r="B673" s="12"/>
      <c r="C673" s="12"/>
      <c r="D673" s="12"/>
    </row>
    <row r="674">
      <c r="B674" s="12"/>
      <c r="C674" s="12"/>
      <c r="D674" s="12"/>
    </row>
    <row r="675">
      <c r="B675" s="12"/>
      <c r="C675" s="12"/>
      <c r="D675" s="12"/>
    </row>
    <row r="676">
      <c r="B676" s="12"/>
      <c r="C676" s="12"/>
      <c r="D676" s="12"/>
    </row>
    <row r="677">
      <c r="B677" s="12"/>
      <c r="C677" s="12"/>
      <c r="D677" s="12"/>
    </row>
    <row r="678">
      <c r="B678" s="12"/>
      <c r="C678" s="12"/>
      <c r="D678" s="12"/>
    </row>
    <row r="679">
      <c r="B679" s="12"/>
      <c r="C679" s="12"/>
      <c r="D679" s="12"/>
    </row>
    <row r="680">
      <c r="B680" s="12"/>
      <c r="C680" s="12"/>
      <c r="D680" s="12"/>
    </row>
    <row r="681">
      <c r="B681" s="12"/>
      <c r="C681" s="12"/>
      <c r="D681" s="12"/>
    </row>
    <row r="682">
      <c r="B682" s="12"/>
      <c r="C682" s="12"/>
      <c r="D682" s="12"/>
    </row>
    <row r="683">
      <c r="B683" s="12"/>
      <c r="C683" s="12"/>
      <c r="D683" s="12"/>
    </row>
    <row r="684">
      <c r="B684" s="12"/>
      <c r="C684" s="12"/>
      <c r="D684" s="12"/>
    </row>
    <row r="685">
      <c r="B685" s="12"/>
      <c r="C685" s="12"/>
      <c r="D685" s="12"/>
    </row>
    <row r="686">
      <c r="B686" s="12"/>
      <c r="C686" s="12"/>
      <c r="D686" s="12"/>
    </row>
    <row r="687">
      <c r="B687" s="12"/>
      <c r="C687" s="12"/>
      <c r="D687" s="12"/>
    </row>
    <row r="688">
      <c r="B688" s="12"/>
      <c r="C688" s="12"/>
      <c r="D688" s="12"/>
    </row>
    <row r="689">
      <c r="B689" s="12"/>
      <c r="C689" s="12"/>
      <c r="D689" s="12"/>
    </row>
    <row r="690">
      <c r="B690" s="12"/>
      <c r="C690" s="12"/>
      <c r="D690" s="12"/>
    </row>
    <row r="691">
      <c r="B691" s="12"/>
      <c r="C691" s="12"/>
      <c r="D691" s="12"/>
    </row>
    <row r="692">
      <c r="B692" s="12"/>
      <c r="C692" s="12"/>
      <c r="D692" s="12"/>
    </row>
    <row r="693">
      <c r="B693" s="12"/>
      <c r="C693" s="12"/>
      <c r="D693" s="12"/>
    </row>
    <row r="694">
      <c r="B694" s="12"/>
      <c r="C694" s="12"/>
      <c r="D694" s="12"/>
    </row>
    <row r="695">
      <c r="B695" s="12"/>
      <c r="C695" s="12"/>
      <c r="D695" s="12"/>
    </row>
    <row r="696">
      <c r="B696" s="12"/>
      <c r="C696" s="12"/>
      <c r="D696" s="12"/>
    </row>
    <row r="697">
      <c r="B697" s="12"/>
      <c r="C697" s="12"/>
      <c r="D697" s="12"/>
    </row>
    <row r="698">
      <c r="B698" s="12"/>
      <c r="C698" s="12"/>
      <c r="D698" s="12"/>
    </row>
    <row r="699">
      <c r="B699" s="12"/>
      <c r="C699" s="12"/>
      <c r="D699" s="12"/>
    </row>
    <row r="700">
      <c r="B700" s="12"/>
      <c r="C700" s="12"/>
      <c r="D700" s="12"/>
    </row>
    <row r="701">
      <c r="B701" s="12"/>
      <c r="C701" s="12"/>
      <c r="D701" s="12"/>
    </row>
    <row r="702">
      <c r="B702" s="12"/>
      <c r="C702" s="12"/>
      <c r="D702" s="12"/>
    </row>
    <row r="703">
      <c r="B703" s="12"/>
      <c r="C703" s="12"/>
      <c r="D703" s="12"/>
    </row>
    <row r="704">
      <c r="B704" s="12"/>
      <c r="C704" s="12"/>
      <c r="D704" s="12"/>
    </row>
    <row r="705">
      <c r="B705" s="12"/>
      <c r="C705" s="12"/>
      <c r="D705" s="12"/>
    </row>
    <row r="706">
      <c r="B706" s="12"/>
      <c r="C706" s="12"/>
      <c r="D706" s="12"/>
    </row>
    <row r="707">
      <c r="B707" s="12"/>
      <c r="C707" s="12"/>
      <c r="D707" s="12"/>
    </row>
    <row r="708">
      <c r="B708" s="12"/>
      <c r="C708" s="12"/>
      <c r="D708" s="12"/>
    </row>
    <row r="709">
      <c r="B709" s="12"/>
      <c r="C709" s="12"/>
      <c r="D709" s="12"/>
    </row>
    <row r="710">
      <c r="B710" s="12"/>
      <c r="C710" s="12"/>
      <c r="D710" s="12"/>
    </row>
    <row r="711">
      <c r="B711" s="12"/>
      <c r="C711" s="12"/>
      <c r="D711" s="12"/>
    </row>
    <row r="712">
      <c r="B712" s="12"/>
      <c r="C712" s="12"/>
      <c r="D712" s="12"/>
    </row>
    <row r="713">
      <c r="B713" s="12"/>
      <c r="C713" s="12"/>
      <c r="D713" s="12"/>
    </row>
    <row r="714">
      <c r="B714" s="12"/>
      <c r="C714" s="12"/>
      <c r="D714" s="12"/>
    </row>
    <row r="715">
      <c r="B715" s="12"/>
      <c r="C715" s="12"/>
      <c r="D715" s="12"/>
    </row>
    <row r="716">
      <c r="B716" s="12"/>
      <c r="C716" s="12"/>
      <c r="D716" s="12"/>
    </row>
    <row r="717">
      <c r="B717" s="12"/>
      <c r="C717" s="12"/>
      <c r="D717" s="12"/>
    </row>
    <row r="718">
      <c r="B718" s="12"/>
      <c r="C718" s="12"/>
      <c r="D718" s="12"/>
    </row>
    <row r="719">
      <c r="B719" s="12"/>
      <c r="C719" s="12"/>
      <c r="D719" s="12"/>
    </row>
    <row r="720">
      <c r="B720" s="12"/>
      <c r="C720" s="12"/>
      <c r="D720" s="12"/>
    </row>
    <row r="721">
      <c r="B721" s="12"/>
      <c r="C721" s="12"/>
      <c r="D721" s="12"/>
    </row>
    <row r="722">
      <c r="B722" s="12"/>
      <c r="C722" s="12"/>
      <c r="D722" s="12"/>
    </row>
    <row r="723">
      <c r="B723" s="12"/>
      <c r="C723" s="12"/>
      <c r="D723" s="12"/>
    </row>
    <row r="724">
      <c r="B724" s="12"/>
      <c r="C724" s="12"/>
      <c r="D724" s="12"/>
    </row>
    <row r="725">
      <c r="B725" s="12"/>
      <c r="C725" s="12"/>
      <c r="D725" s="12"/>
    </row>
    <row r="726">
      <c r="B726" s="12"/>
      <c r="C726" s="12"/>
      <c r="D726" s="12"/>
    </row>
    <row r="727">
      <c r="B727" s="12"/>
      <c r="C727" s="12"/>
      <c r="D727" s="12"/>
    </row>
    <row r="728">
      <c r="B728" s="12"/>
      <c r="C728" s="12"/>
      <c r="D728" s="12"/>
    </row>
    <row r="729">
      <c r="B729" s="12"/>
      <c r="C729" s="12"/>
      <c r="D729" s="12"/>
    </row>
    <row r="730">
      <c r="B730" s="12"/>
      <c r="C730" s="12"/>
      <c r="D730" s="12"/>
    </row>
    <row r="731">
      <c r="B731" s="12"/>
      <c r="C731" s="12"/>
      <c r="D731" s="12"/>
    </row>
    <row r="732">
      <c r="B732" s="12"/>
      <c r="C732" s="12"/>
      <c r="D732" s="12"/>
    </row>
    <row r="733">
      <c r="B733" s="12"/>
      <c r="C733" s="12"/>
      <c r="D733" s="12"/>
    </row>
    <row r="734">
      <c r="B734" s="12"/>
      <c r="C734" s="12"/>
      <c r="D734" s="12"/>
    </row>
    <row r="735">
      <c r="B735" s="12"/>
      <c r="C735" s="12"/>
      <c r="D735" s="12"/>
    </row>
    <row r="736">
      <c r="B736" s="12"/>
      <c r="C736" s="12"/>
      <c r="D736" s="12"/>
    </row>
    <row r="737">
      <c r="B737" s="12"/>
      <c r="C737" s="12"/>
      <c r="D737" s="12"/>
    </row>
    <row r="738">
      <c r="B738" s="12"/>
      <c r="C738" s="12"/>
      <c r="D738" s="12"/>
    </row>
    <row r="739">
      <c r="B739" s="12"/>
      <c r="C739" s="12"/>
      <c r="D739" s="12"/>
    </row>
    <row r="740">
      <c r="B740" s="12"/>
      <c r="C740" s="12"/>
      <c r="D740" s="12"/>
    </row>
    <row r="741">
      <c r="B741" s="12"/>
      <c r="C741" s="12"/>
      <c r="D741" s="12"/>
    </row>
    <row r="742">
      <c r="B742" s="12"/>
      <c r="C742" s="12"/>
      <c r="D742" s="12"/>
    </row>
    <row r="743">
      <c r="B743" s="12"/>
      <c r="C743" s="12"/>
      <c r="D743" s="12"/>
    </row>
    <row r="744">
      <c r="B744" s="12"/>
      <c r="C744" s="12"/>
      <c r="D744" s="12"/>
    </row>
    <row r="745">
      <c r="B745" s="12"/>
      <c r="C745" s="12"/>
      <c r="D745" s="12"/>
    </row>
    <row r="746">
      <c r="B746" s="12"/>
      <c r="C746" s="12"/>
      <c r="D746" s="12"/>
    </row>
    <row r="747">
      <c r="B747" s="12"/>
      <c r="C747" s="12"/>
      <c r="D747" s="12"/>
    </row>
    <row r="748">
      <c r="B748" s="12"/>
      <c r="C748" s="12"/>
      <c r="D748" s="12"/>
    </row>
    <row r="749">
      <c r="B749" s="12"/>
      <c r="C749" s="12"/>
      <c r="D749" s="12"/>
    </row>
    <row r="750">
      <c r="B750" s="12"/>
      <c r="C750" s="12"/>
      <c r="D750" s="12"/>
    </row>
    <row r="751">
      <c r="B751" s="12"/>
      <c r="C751" s="12"/>
      <c r="D751" s="12"/>
    </row>
    <row r="752">
      <c r="B752" s="12"/>
      <c r="C752" s="12"/>
      <c r="D752" s="12"/>
    </row>
    <row r="753">
      <c r="B753" s="12"/>
      <c r="C753" s="12"/>
      <c r="D753" s="12"/>
    </row>
    <row r="754">
      <c r="B754" s="12"/>
      <c r="C754" s="12"/>
      <c r="D754" s="12"/>
    </row>
    <row r="755">
      <c r="B755" s="12"/>
      <c r="C755" s="12"/>
      <c r="D755" s="12"/>
    </row>
    <row r="756">
      <c r="B756" s="12"/>
      <c r="C756" s="12"/>
      <c r="D756" s="12"/>
    </row>
    <row r="757">
      <c r="B757" s="12"/>
      <c r="C757" s="12"/>
      <c r="D757" s="12"/>
    </row>
    <row r="758">
      <c r="B758" s="12"/>
      <c r="C758" s="12"/>
      <c r="D758" s="12"/>
    </row>
    <row r="759">
      <c r="B759" s="12"/>
      <c r="C759" s="12"/>
      <c r="D759" s="12"/>
    </row>
    <row r="760">
      <c r="B760" s="12"/>
      <c r="C760" s="12"/>
      <c r="D760" s="12"/>
    </row>
    <row r="761">
      <c r="B761" s="12"/>
      <c r="C761" s="12"/>
      <c r="D761" s="12"/>
    </row>
    <row r="762">
      <c r="B762" s="12"/>
      <c r="C762" s="12"/>
      <c r="D762" s="12"/>
    </row>
    <row r="763">
      <c r="B763" s="12"/>
      <c r="C763" s="12"/>
      <c r="D763" s="12"/>
    </row>
    <row r="764">
      <c r="B764" s="12"/>
      <c r="C764" s="12"/>
      <c r="D764" s="12"/>
    </row>
    <row r="765">
      <c r="B765" s="12"/>
      <c r="C765" s="12"/>
      <c r="D765" s="12"/>
    </row>
    <row r="766">
      <c r="B766" s="12"/>
      <c r="C766" s="12"/>
      <c r="D766" s="12"/>
    </row>
    <row r="767">
      <c r="B767" s="12"/>
      <c r="C767" s="12"/>
      <c r="D767" s="12"/>
    </row>
    <row r="768">
      <c r="B768" s="12"/>
      <c r="C768" s="12"/>
      <c r="D768" s="12"/>
    </row>
    <row r="769">
      <c r="B769" s="12"/>
      <c r="C769" s="12"/>
      <c r="D769" s="12"/>
    </row>
    <row r="770">
      <c r="B770" s="12"/>
      <c r="C770" s="12"/>
      <c r="D770" s="12"/>
    </row>
    <row r="771">
      <c r="B771" s="12"/>
      <c r="C771" s="12"/>
      <c r="D771" s="12"/>
    </row>
    <row r="772">
      <c r="B772" s="12"/>
      <c r="C772" s="12"/>
      <c r="D772" s="12"/>
    </row>
    <row r="773">
      <c r="B773" s="12"/>
      <c r="C773" s="12"/>
      <c r="D773" s="12"/>
    </row>
    <row r="774">
      <c r="B774" s="12"/>
      <c r="C774" s="12"/>
      <c r="D774" s="12"/>
    </row>
    <row r="775">
      <c r="B775" s="12"/>
      <c r="C775" s="12"/>
      <c r="D775" s="12"/>
    </row>
    <row r="776">
      <c r="B776" s="12"/>
      <c r="C776" s="12"/>
      <c r="D776" s="12"/>
    </row>
    <row r="777">
      <c r="B777" s="12"/>
      <c r="C777" s="12"/>
      <c r="D777" s="12"/>
    </row>
    <row r="778">
      <c r="B778" s="12"/>
      <c r="C778" s="12"/>
      <c r="D778" s="12"/>
    </row>
    <row r="779">
      <c r="B779" s="12"/>
      <c r="C779" s="12"/>
      <c r="D779" s="12"/>
    </row>
    <row r="780">
      <c r="B780" s="12"/>
      <c r="C780" s="12"/>
      <c r="D780" s="12"/>
    </row>
    <row r="781">
      <c r="B781" s="12"/>
      <c r="C781" s="12"/>
      <c r="D781" s="12"/>
    </row>
    <row r="782">
      <c r="B782" s="12"/>
      <c r="C782" s="12"/>
      <c r="D782" s="12"/>
    </row>
    <row r="783">
      <c r="B783" s="12"/>
      <c r="C783" s="12"/>
      <c r="D783" s="12"/>
    </row>
    <row r="784">
      <c r="B784" s="12"/>
      <c r="C784" s="12"/>
      <c r="D784" s="12"/>
    </row>
    <row r="785">
      <c r="B785" s="12"/>
      <c r="C785" s="12"/>
      <c r="D785" s="12"/>
    </row>
    <row r="786">
      <c r="B786" s="12"/>
      <c r="C786" s="12"/>
      <c r="D786" s="12"/>
    </row>
    <row r="787">
      <c r="B787" s="12"/>
      <c r="C787" s="12"/>
      <c r="D787" s="12"/>
    </row>
    <row r="788">
      <c r="B788" s="12"/>
      <c r="C788" s="12"/>
      <c r="D788" s="12"/>
    </row>
    <row r="789">
      <c r="B789" s="12"/>
      <c r="C789" s="12"/>
      <c r="D789" s="12"/>
    </row>
    <row r="790">
      <c r="B790" s="12"/>
      <c r="C790" s="12"/>
      <c r="D790" s="12"/>
    </row>
    <row r="791">
      <c r="B791" s="12"/>
      <c r="C791" s="12"/>
      <c r="D791" s="12"/>
    </row>
    <row r="792">
      <c r="B792" s="12"/>
      <c r="C792" s="12"/>
      <c r="D792" s="12"/>
    </row>
    <row r="793">
      <c r="B793" s="12"/>
      <c r="C793" s="12"/>
      <c r="D793" s="12"/>
    </row>
    <row r="794">
      <c r="B794" s="12"/>
      <c r="C794" s="12"/>
      <c r="D794" s="12"/>
    </row>
    <row r="795">
      <c r="B795" s="12"/>
      <c r="C795" s="12"/>
      <c r="D795" s="12"/>
    </row>
    <row r="796">
      <c r="B796" s="12"/>
      <c r="C796" s="12"/>
      <c r="D796" s="12"/>
    </row>
    <row r="797">
      <c r="B797" s="12"/>
      <c r="C797" s="12"/>
      <c r="D797" s="12"/>
    </row>
    <row r="798">
      <c r="B798" s="12"/>
      <c r="C798" s="12"/>
      <c r="D798" s="12"/>
    </row>
    <row r="799">
      <c r="B799" s="12"/>
      <c r="C799" s="12"/>
      <c r="D799" s="12"/>
    </row>
    <row r="800">
      <c r="B800" s="12"/>
      <c r="C800" s="12"/>
      <c r="D800" s="12"/>
    </row>
    <row r="801">
      <c r="B801" s="12"/>
      <c r="C801" s="12"/>
      <c r="D801" s="12"/>
    </row>
    <row r="802">
      <c r="B802" s="12"/>
      <c r="C802" s="12"/>
      <c r="D802" s="12"/>
    </row>
    <row r="803">
      <c r="B803" s="12"/>
      <c r="C803" s="12"/>
      <c r="D803" s="12"/>
    </row>
    <row r="804">
      <c r="B804" s="12"/>
      <c r="C804" s="12"/>
      <c r="D804" s="12"/>
    </row>
    <row r="805">
      <c r="B805" s="12"/>
      <c r="C805" s="12"/>
      <c r="D805" s="12"/>
    </row>
    <row r="806">
      <c r="B806" s="12"/>
      <c r="C806" s="12"/>
      <c r="D806" s="12"/>
    </row>
    <row r="807">
      <c r="B807" s="12"/>
      <c r="C807" s="12"/>
      <c r="D807" s="12"/>
    </row>
    <row r="808">
      <c r="B808" s="12"/>
      <c r="C808" s="12"/>
      <c r="D808" s="12"/>
    </row>
    <row r="809">
      <c r="B809" s="12"/>
      <c r="C809" s="12"/>
      <c r="D809" s="12"/>
    </row>
    <row r="810">
      <c r="B810" s="12"/>
      <c r="C810" s="12"/>
      <c r="D810" s="12"/>
    </row>
    <row r="811">
      <c r="B811" s="12"/>
      <c r="C811" s="12"/>
      <c r="D811" s="12"/>
    </row>
    <row r="812">
      <c r="B812" s="12"/>
      <c r="C812" s="12"/>
      <c r="D812" s="12"/>
    </row>
    <row r="813">
      <c r="B813" s="12"/>
      <c r="C813" s="12"/>
      <c r="D813" s="12"/>
    </row>
    <row r="814">
      <c r="B814" s="12"/>
      <c r="C814" s="12"/>
      <c r="D814" s="12"/>
    </row>
    <row r="815">
      <c r="B815" s="12"/>
      <c r="C815" s="12"/>
      <c r="D815" s="12"/>
    </row>
    <row r="816">
      <c r="B816" s="12"/>
      <c r="C816" s="12"/>
      <c r="D816" s="12"/>
    </row>
    <row r="817">
      <c r="B817" s="12"/>
      <c r="C817" s="12"/>
      <c r="D817" s="12"/>
    </row>
    <row r="818">
      <c r="B818" s="12"/>
      <c r="C818" s="12"/>
      <c r="D818" s="12"/>
    </row>
    <row r="819">
      <c r="B819" s="12"/>
      <c r="C819" s="12"/>
      <c r="D819" s="12"/>
    </row>
    <row r="820">
      <c r="B820" s="12"/>
      <c r="C820" s="12"/>
      <c r="D820" s="12"/>
    </row>
    <row r="821">
      <c r="B821" s="12"/>
      <c r="C821" s="12"/>
      <c r="D821" s="12"/>
    </row>
    <row r="822">
      <c r="B822" s="12"/>
      <c r="C822" s="12"/>
      <c r="D822" s="12"/>
    </row>
    <row r="823">
      <c r="B823" s="12"/>
      <c r="C823" s="12"/>
      <c r="D823" s="12"/>
    </row>
    <row r="824">
      <c r="B824" s="12"/>
      <c r="C824" s="12"/>
      <c r="D824" s="12"/>
    </row>
    <row r="825">
      <c r="B825" s="12"/>
      <c r="C825" s="12"/>
      <c r="D825" s="12"/>
    </row>
    <row r="826">
      <c r="B826" s="12"/>
      <c r="C826" s="12"/>
      <c r="D826" s="12"/>
    </row>
    <row r="827">
      <c r="B827" s="12"/>
      <c r="C827" s="12"/>
      <c r="D827" s="12"/>
    </row>
    <row r="828">
      <c r="B828" s="12"/>
      <c r="C828" s="12"/>
      <c r="D828" s="12"/>
    </row>
    <row r="829">
      <c r="B829" s="12"/>
      <c r="C829" s="12"/>
      <c r="D829" s="12"/>
    </row>
    <row r="830">
      <c r="B830" s="12"/>
      <c r="C830" s="12"/>
      <c r="D830" s="12"/>
    </row>
    <row r="831">
      <c r="B831" s="12"/>
      <c r="C831" s="12"/>
      <c r="D831" s="12"/>
    </row>
    <row r="832">
      <c r="B832" s="12"/>
      <c r="C832" s="12"/>
      <c r="D832" s="12"/>
    </row>
    <row r="833">
      <c r="B833" s="12"/>
      <c r="C833" s="12"/>
      <c r="D833" s="12"/>
    </row>
    <row r="834">
      <c r="B834" s="12"/>
      <c r="C834" s="12"/>
      <c r="D834" s="12"/>
    </row>
    <row r="835">
      <c r="B835" s="12"/>
      <c r="C835" s="12"/>
      <c r="D835" s="12"/>
    </row>
    <row r="836">
      <c r="B836" s="12"/>
      <c r="C836" s="12"/>
      <c r="D836" s="12"/>
    </row>
    <row r="837">
      <c r="B837" s="12"/>
      <c r="C837" s="12"/>
      <c r="D837" s="12"/>
    </row>
    <row r="838">
      <c r="B838" s="12"/>
      <c r="C838" s="12"/>
      <c r="D838" s="12"/>
    </row>
    <row r="839">
      <c r="B839" s="12"/>
      <c r="C839" s="12"/>
      <c r="D839" s="12"/>
    </row>
    <row r="840">
      <c r="B840" s="12"/>
      <c r="C840" s="12"/>
      <c r="D840" s="12"/>
    </row>
    <row r="841">
      <c r="B841" s="12"/>
      <c r="C841" s="12"/>
      <c r="D841" s="12"/>
    </row>
    <row r="842">
      <c r="B842" s="12"/>
      <c r="C842" s="12"/>
      <c r="D842" s="12"/>
    </row>
    <row r="843">
      <c r="B843" s="12"/>
      <c r="C843" s="12"/>
      <c r="D843" s="12"/>
    </row>
    <row r="844">
      <c r="B844" s="12"/>
      <c r="C844" s="12"/>
      <c r="D844" s="12"/>
    </row>
    <row r="845">
      <c r="B845" s="12"/>
      <c r="C845" s="12"/>
      <c r="D845" s="12"/>
    </row>
    <row r="846">
      <c r="B846" s="12"/>
      <c r="C846" s="12"/>
      <c r="D846" s="12"/>
    </row>
    <row r="847">
      <c r="B847" s="12"/>
      <c r="C847" s="12"/>
      <c r="D847" s="12"/>
    </row>
    <row r="848">
      <c r="B848" s="12"/>
      <c r="C848" s="12"/>
      <c r="D848" s="12"/>
    </row>
    <row r="849">
      <c r="B849" s="12"/>
      <c r="C849" s="12"/>
      <c r="D849" s="12"/>
    </row>
    <row r="850">
      <c r="B850" s="12"/>
      <c r="C850" s="12"/>
      <c r="D850" s="12"/>
    </row>
    <row r="851">
      <c r="B851" s="12"/>
      <c r="C851" s="12"/>
      <c r="D851" s="12"/>
    </row>
    <row r="852">
      <c r="B852" s="12"/>
      <c r="C852" s="12"/>
      <c r="D852" s="12"/>
    </row>
    <row r="853">
      <c r="B853" s="12"/>
      <c r="C853" s="12"/>
      <c r="D853" s="12"/>
    </row>
    <row r="854">
      <c r="B854" s="12"/>
      <c r="C854" s="12"/>
      <c r="D854" s="12"/>
    </row>
    <row r="855">
      <c r="B855" s="12"/>
      <c r="C855" s="12"/>
      <c r="D855" s="12"/>
    </row>
    <row r="856">
      <c r="B856" s="12"/>
      <c r="C856" s="12"/>
      <c r="D856" s="12"/>
    </row>
    <row r="857">
      <c r="B857" s="12"/>
      <c r="C857" s="12"/>
      <c r="D857" s="12"/>
    </row>
    <row r="858">
      <c r="B858" s="12"/>
      <c r="C858" s="12"/>
      <c r="D858" s="12"/>
    </row>
    <row r="859">
      <c r="B859" s="12"/>
      <c r="C859" s="12"/>
      <c r="D859" s="12"/>
    </row>
    <row r="860">
      <c r="B860" s="12"/>
      <c r="C860" s="12"/>
      <c r="D860" s="12"/>
    </row>
    <row r="861">
      <c r="B861" s="12"/>
      <c r="C861" s="12"/>
      <c r="D861" s="12"/>
    </row>
    <row r="862">
      <c r="B862" s="12"/>
      <c r="C862" s="12"/>
      <c r="D862" s="12"/>
    </row>
    <row r="863">
      <c r="B863" s="12"/>
      <c r="C863" s="12"/>
      <c r="D863" s="12"/>
    </row>
    <row r="864">
      <c r="B864" s="12"/>
      <c r="C864" s="12"/>
      <c r="D864" s="12"/>
    </row>
    <row r="865">
      <c r="B865" s="12"/>
      <c r="C865" s="12"/>
      <c r="D865" s="12"/>
    </row>
    <row r="866">
      <c r="B866" s="12"/>
      <c r="C866" s="12"/>
      <c r="D866" s="12"/>
    </row>
    <row r="867">
      <c r="B867" s="12"/>
      <c r="C867" s="12"/>
      <c r="D867" s="12"/>
    </row>
    <row r="868">
      <c r="B868" s="12"/>
      <c r="C868" s="12"/>
      <c r="D868" s="12"/>
    </row>
    <row r="869">
      <c r="B869" s="12"/>
      <c r="C869" s="12"/>
      <c r="D869" s="12"/>
    </row>
    <row r="870">
      <c r="B870" s="12"/>
      <c r="C870" s="12"/>
      <c r="D870" s="12"/>
    </row>
    <row r="871">
      <c r="B871" s="12"/>
      <c r="C871" s="12"/>
      <c r="D871" s="12"/>
    </row>
    <row r="872">
      <c r="B872" s="12"/>
      <c r="C872" s="12"/>
      <c r="D872" s="12"/>
    </row>
    <row r="873">
      <c r="B873" s="12"/>
      <c r="C873" s="12"/>
      <c r="D873" s="12"/>
    </row>
    <row r="874">
      <c r="B874" s="12"/>
      <c r="C874" s="12"/>
      <c r="D874" s="12"/>
    </row>
    <row r="875">
      <c r="B875" s="12"/>
      <c r="C875" s="12"/>
      <c r="D875" s="12"/>
    </row>
    <row r="876">
      <c r="B876" s="12"/>
      <c r="C876" s="12"/>
      <c r="D876" s="12"/>
    </row>
    <row r="877">
      <c r="B877" s="12"/>
      <c r="C877" s="12"/>
      <c r="D877" s="12"/>
    </row>
    <row r="878">
      <c r="B878" s="12"/>
      <c r="C878" s="12"/>
      <c r="D878" s="12"/>
    </row>
    <row r="879">
      <c r="B879" s="12"/>
      <c r="C879" s="12"/>
      <c r="D879" s="12"/>
    </row>
    <row r="880">
      <c r="B880" s="12"/>
      <c r="C880" s="12"/>
      <c r="D880" s="12"/>
    </row>
    <row r="881">
      <c r="B881" s="12"/>
      <c r="C881" s="12"/>
      <c r="D881" s="12"/>
    </row>
    <row r="882">
      <c r="B882" s="12"/>
      <c r="C882" s="12"/>
      <c r="D882" s="12"/>
    </row>
    <row r="883">
      <c r="B883" s="12"/>
      <c r="C883" s="12"/>
      <c r="D883" s="12"/>
    </row>
    <row r="884">
      <c r="B884" s="12"/>
      <c r="C884" s="12"/>
      <c r="D884" s="12"/>
    </row>
    <row r="885">
      <c r="B885" s="12"/>
      <c r="C885" s="12"/>
      <c r="D885" s="12"/>
    </row>
    <row r="886">
      <c r="B886" s="12"/>
      <c r="C886" s="12"/>
      <c r="D886" s="12"/>
    </row>
    <row r="887">
      <c r="B887" s="12"/>
      <c r="C887" s="12"/>
      <c r="D887" s="12"/>
    </row>
    <row r="888">
      <c r="B888" s="12"/>
      <c r="C888" s="12"/>
      <c r="D888" s="12"/>
    </row>
    <row r="889">
      <c r="B889" s="12"/>
      <c r="C889" s="12"/>
      <c r="D889" s="12"/>
    </row>
    <row r="890">
      <c r="B890" s="12"/>
      <c r="C890" s="12"/>
      <c r="D890" s="12"/>
    </row>
    <row r="891">
      <c r="B891" s="12"/>
      <c r="C891" s="12"/>
      <c r="D891" s="12"/>
    </row>
    <row r="892">
      <c r="B892" s="12"/>
      <c r="C892" s="12"/>
      <c r="D892" s="12"/>
    </row>
    <row r="893">
      <c r="B893" s="12"/>
      <c r="C893" s="12"/>
      <c r="D893" s="12"/>
    </row>
    <row r="894">
      <c r="B894" s="12"/>
      <c r="C894" s="12"/>
      <c r="D894" s="12"/>
    </row>
    <row r="895">
      <c r="B895" s="12"/>
      <c r="C895" s="12"/>
      <c r="D895" s="12"/>
    </row>
    <row r="896">
      <c r="B896" s="12"/>
      <c r="C896" s="12"/>
      <c r="D896" s="12"/>
    </row>
    <row r="897">
      <c r="B897" s="12"/>
      <c r="C897" s="12"/>
      <c r="D897" s="12"/>
    </row>
    <row r="898">
      <c r="B898" s="12"/>
      <c r="C898" s="12"/>
      <c r="D898" s="12"/>
    </row>
    <row r="899">
      <c r="B899" s="12"/>
      <c r="C899" s="12"/>
      <c r="D899" s="12"/>
    </row>
    <row r="900">
      <c r="B900" s="12"/>
      <c r="C900" s="12"/>
      <c r="D900" s="12"/>
    </row>
    <row r="901">
      <c r="B901" s="12"/>
      <c r="C901" s="12"/>
      <c r="D901" s="12"/>
    </row>
    <row r="902">
      <c r="B902" s="12"/>
      <c r="C902" s="12"/>
      <c r="D902" s="12"/>
    </row>
    <row r="903">
      <c r="B903" s="12"/>
      <c r="C903" s="12"/>
      <c r="D903" s="12"/>
    </row>
    <row r="904">
      <c r="B904" s="12"/>
      <c r="C904" s="12"/>
      <c r="D904" s="12"/>
    </row>
    <row r="905">
      <c r="B905" s="12"/>
      <c r="C905" s="12"/>
      <c r="D905" s="12"/>
    </row>
    <row r="906">
      <c r="B906" s="12"/>
      <c r="C906" s="12"/>
      <c r="D906" s="12"/>
    </row>
    <row r="907">
      <c r="B907" s="12"/>
      <c r="C907" s="12"/>
      <c r="D907" s="12"/>
    </row>
    <row r="908">
      <c r="B908" s="12"/>
      <c r="C908" s="12"/>
      <c r="D908" s="12"/>
    </row>
    <row r="909">
      <c r="B909" s="12"/>
      <c r="C909" s="12"/>
      <c r="D909" s="12"/>
    </row>
    <row r="910">
      <c r="B910" s="12"/>
      <c r="C910" s="12"/>
      <c r="D910" s="12"/>
    </row>
    <row r="911">
      <c r="B911" s="12"/>
      <c r="C911" s="12"/>
      <c r="D911" s="12"/>
    </row>
    <row r="912">
      <c r="B912" s="12"/>
      <c r="C912" s="12"/>
      <c r="D912" s="12"/>
    </row>
    <row r="913">
      <c r="B913" s="12"/>
      <c r="C913" s="12"/>
      <c r="D913" s="12"/>
    </row>
    <row r="914">
      <c r="B914" s="12"/>
      <c r="C914" s="12"/>
      <c r="D914" s="12"/>
    </row>
    <row r="915">
      <c r="B915" s="12"/>
      <c r="C915" s="12"/>
      <c r="D915" s="12"/>
    </row>
    <row r="916">
      <c r="B916" s="12"/>
      <c r="C916" s="12"/>
      <c r="D916" s="12"/>
    </row>
    <row r="917">
      <c r="B917" s="12"/>
      <c r="C917" s="12"/>
      <c r="D917" s="12"/>
    </row>
    <row r="918">
      <c r="B918" s="12"/>
      <c r="C918" s="12"/>
      <c r="D918" s="12"/>
    </row>
    <row r="919">
      <c r="B919" s="12"/>
      <c r="C919" s="12"/>
      <c r="D919" s="12"/>
    </row>
    <row r="920">
      <c r="B920" s="12"/>
      <c r="C920" s="12"/>
      <c r="D920" s="12"/>
    </row>
    <row r="921">
      <c r="B921" s="12"/>
      <c r="C921" s="12"/>
      <c r="D921" s="12"/>
    </row>
    <row r="922">
      <c r="B922" s="12"/>
      <c r="C922" s="12"/>
      <c r="D922" s="12"/>
    </row>
    <row r="923">
      <c r="B923" s="12"/>
      <c r="C923" s="12"/>
      <c r="D923" s="12"/>
    </row>
    <row r="924">
      <c r="B924" s="12"/>
      <c r="C924" s="12"/>
      <c r="D924" s="12"/>
    </row>
    <row r="925">
      <c r="B925" s="12"/>
      <c r="C925" s="12"/>
      <c r="D925" s="12"/>
    </row>
    <row r="926">
      <c r="B926" s="12"/>
      <c r="C926" s="12"/>
      <c r="D926" s="12"/>
    </row>
    <row r="927">
      <c r="B927" s="12"/>
      <c r="C927" s="12"/>
      <c r="D927" s="12"/>
    </row>
    <row r="928">
      <c r="B928" s="12"/>
      <c r="C928" s="12"/>
      <c r="D928" s="12"/>
    </row>
    <row r="929">
      <c r="B929" s="12"/>
      <c r="C929" s="12"/>
      <c r="D929" s="12"/>
    </row>
    <row r="930">
      <c r="B930" s="12"/>
      <c r="C930" s="12"/>
      <c r="D930" s="12"/>
    </row>
    <row r="931">
      <c r="B931" s="12"/>
      <c r="C931" s="12"/>
      <c r="D931" s="12"/>
    </row>
    <row r="932">
      <c r="B932" s="12"/>
      <c r="C932" s="12"/>
      <c r="D932" s="12"/>
    </row>
    <row r="933">
      <c r="B933" s="12"/>
      <c r="C933" s="12"/>
      <c r="D933" s="12"/>
    </row>
    <row r="934">
      <c r="B934" s="12"/>
      <c r="C934" s="12"/>
      <c r="D934" s="12"/>
    </row>
    <row r="935">
      <c r="B935" s="12"/>
      <c r="C935" s="12"/>
      <c r="D935" s="12"/>
    </row>
    <row r="936">
      <c r="B936" s="12"/>
      <c r="C936" s="12"/>
      <c r="D936" s="12"/>
    </row>
    <row r="937">
      <c r="B937" s="12"/>
      <c r="C937" s="12"/>
      <c r="D937" s="12"/>
    </row>
    <row r="938">
      <c r="B938" s="12"/>
      <c r="C938" s="12"/>
      <c r="D938" s="12"/>
    </row>
    <row r="939">
      <c r="B939" s="12"/>
      <c r="C939" s="12"/>
      <c r="D939" s="12"/>
    </row>
    <row r="940">
      <c r="B940" s="12"/>
      <c r="C940" s="12"/>
      <c r="D940" s="12"/>
    </row>
    <row r="941">
      <c r="B941" s="12"/>
      <c r="C941" s="12"/>
      <c r="D941" s="12"/>
    </row>
    <row r="942">
      <c r="B942" s="12"/>
      <c r="C942" s="12"/>
      <c r="D942" s="12"/>
    </row>
    <row r="943">
      <c r="B943" s="12"/>
      <c r="C943" s="12"/>
      <c r="D943" s="12"/>
    </row>
    <row r="944">
      <c r="B944" s="12"/>
      <c r="C944" s="12"/>
      <c r="D944" s="12"/>
    </row>
    <row r="945">
      <c r="B945" s="12"/>
      <c r="C945" s="12"/>
      <c r="D945" s="12"/>
    </row>
    <row r="946">
      <c r="B946" s="12"/>
      <c r="C946" s="12"/>
      <c r="D946" s="12"/>
    </row>
    <row r="947">
      <c r="B947" s="12"/>
      <c r="C947" s="12"/>
      <c r="D947" s="12"/>
    </row>
    <row r="948">
      <c r="B948" s="12"/>
      <c r="C948" s="12"/>
      <c r="D948" s="12"/>
    </row>
    <row r="949">
      <c r="B949" s="12"/>
      <c r="C949" s="12"/>
      <c r="D949" s="12"/>
    </row>
    <row r="950">
      <c r="B950" s="12"/>
      <c r="C950" s="12"/>
      <c r="D950" s="12"/>
    </row>
    <row r="951">
      <c r="B951" s="12"/>
      <c r="C951" s="12"/>
      <c r="D951" s="12"/>
    </row>
    <row r="952">
      <c r="B952" s="12"/>
      <c r="C952" s="12"/>
      <c r="D952" s="12"/>
    </row>
    <row r="953">
      <c r="B953" s="12"/>
      <c r="C953" s="12"/>
      <c r="D953" s="12"/>
    </row>
    <row r="954">
      <c r="B954" s="12"/>
      <c r="C954" s="12"/>
      <c r="D954" s="12"/>
    </row>
    <row r="955">
      <c r="B955" s="12"/>
      <c r="C955" s="12"/>
      <c r="D955" s="12"/>
    </row>
    <row r="956">
      <c r="B956" s="12"/>
      <c r="C956" s="12"/>
      <c r="D956" s="12"/>
    </row>
    <row r="957">
      <c r="B957" s="12"/>
      <c r="C957" s="12"/>
      <c r="D957" s="12"/>
    </row>
    <row r="958">
      <c r="B958" s="12"/>
      <c r="C958" s="12"/>
      <c r="D958" s="12"/>
    </row>
    <row r="959">
      <c r="B959" s="12"/>
      <c r="C959" s="12"/>
      <c r="D959" s="12"/>
    </row>
    <row r="960">
      <c r="B960" s="12"/>
      <c r="C960" s="12"/>
      <c r="D960" s="12"/>
    </row>
    <row r="961">
      <c r="B961" s="12"/>
      <c r="C961" s="12"/>
      <c r="D961" s="12"/>
    </row>
    <row r="962">
      <c r="B962" s="12"/>
      <c r="C962" s="12"/>
      <c r="D962" s="12"/>
    </row>
    <row r="963">
      <c r="B963" s="12"/>
      <c r="C963" s="12"/>
      <c r="D963" s="12"/>
    </row>
    <row r="964">
      <c r="B964" s="12"/>
      <c r="C964" s="12"/>
      <c r="D964" s="12"/>
    </row>
    <row r="965">
      <c r="B965" s="12"/>
      <c r="C965" s="12"/>
      <c r="D965" s="12"/>
    </row>
    <row r="966">
      <c r="B966" s="12"/>
      <c r="C966" s="12"/>
      <c r="D966" s="12"/>
    </row>
    <row r="967">
      <c r="B967" s="12"/>
      <c r="C967" s="12"/>
      <c r="D967" s="12"/>
    </row>
    <row r="968">
      <c r="B968" s="12"/>
      <c r="C968" s="12"/>
      <c r="D968" s="12"/>
    </row>
    <row r="969">
      <c r="B969" s="12"/>
      <c r="C969" s="12"/>
      <c r="D969" s="12"/>
    </row>
    <row r="970">
      <c r="B970" s="12"/>
      <c r="C970" s="12"/>
      <c r="D970" s="12"/>
    </row>
    <row r="971">
      <c r="B971" s="12"/>
      <c r="C971" s="12"/>
      <c r="D971" s="12"/>
    </row>
    <row r="972">
      <c r="B972" s="12"/>
      <c r="C972" s="12"/>
      <c r="D972" s="12"/>
    </row>
    <row r="973">
      <c r="B973" s="12"/>
      <c r="C973" s="12"/>
      <c r="D973" s="12"/>
    </row>
    <row r="974">
      <c r="B974" s="12"/>
      <c r="C974" s="12"/>
      <c r="D974" s="12"/>
    </row>
    <row r="975">
      <c r="B975" s="12"/>
      <c r="C975" s="12"/>
      <c r="D975" s="12"/>
    </row>
    <row r="976">
      <c r="B976" s="12"/>
      <c r="C976" s="12"/>
      <c r="D976" s="12"/>
    </row>
    <row r="977">
      <c r="B977" s="12"/>
      <c r="C977" s="12"/>
      <c r="D977" s="12"/>
    </row>
    <row r="978">
      <c r="B978" s="12"/>
      <c r="C978" s="12"/>
      <c r="D978" s="12"/>
    </row>
    <row r="979">
      <c r="B979" s="12"/>
      <c r="C979" s="12"/>
      <c r="D979" s="12"/>
    </row>
    <row r="980">
      <c r="B980" s="12"/>
      <c r="C980" s="12"/>
      <c r="D980" s="12"/>
    </row>
    <row r="981">
      <c r="B981" s="12"/>
      <c r="C981" s="12"/>
      <c r="D981" s="12"/>
    </row>
    <row r="982">
      <c r="B982" s="12"/>
      <c r="C982" s="12"/>
      <c r="D982" s="12"/>
    </row>
    <row r="983">
      <c r="B983" s="12"/>
      <c r="C983" s="12"/>
      <c r="D983" s="12"/>
    </row>
    <row r="984">
      <c r="B984" s="12"/>
      <c r="C984" s="12"/>
      <c r="D984" s="12"/>
    </row>
    <row r="985">
      <c r="B985" s="12"/>
      <c r="C985" s="12"/>
      <c r="D985" s="12"/>
    </row>
    <row r="986">
      <c r="B986" s="12"/>
      <c r="C986" s="12"/>
      <c r="D986" s="12"/>
    </row>
    <row r="987">
      <c r="B987" s="12"/>
      <c r="C987" s="12"/>
      <c r="D987" s="12"/>
    </row>
    <row r="988">
      <c r="B988" s="12"/>
      <c r="C988" s="12"/>
      <c r="D988" s="12"/>
    </row>
    <row r="989">
      <c r="B989" s="12"/>
      <c r="C989" s="12"/>
      <c r="D989" s="12"/>
    </row>
    <row r="990">
      <c r="B990" s="12"/>
      <c r="C990" s="12"/>
      <c r="D990" s="12"/>
    </row>
    <row r="991">
      <c r="B991" s="12"/>
      <c r="C991" s="12"/>
      <c r="D991" s="12"/>
    </row>
    <row r="992">
      <c r="B992" s="12"/>
      <c r="C992" s="12"/>
      <c r="D992" s="12"/>
    </row>
    <row r="993">
      <c r="B993" s="12"/>
      <c r="C993" s="12"/>
      <c r="D993" s="12"/>
    </row>
    <row r="994">
      <c r="B994" s="12"/>
      <c r="C994" s="12"/>
      <c r="D994" s="12"/>
    </row>
    <row r="995">
      <c r="B995" s="12"/>
      <c r="C995" s="12"/>
      <c r="D995" s="12"/>
    </row>
    <row r="996">
      <c r="B996" s="12"/>
      <c r="C996" s="12"/>
      <c r="D996" s="12"/>
    </row>
    <row r="997">
      <c r="B997" s="12"/>
      <c r="C997" s="12"/>
      <c r="D997" s="12"/>
    </row>
    <row r="998">
      <c r="B998" s="12"/>
      <c r="C998" s="12"/>
      <c r="D998" s="12"/>
    </row>
    <row r="999">
      <c r="B999" s="12"/>
      <c r="C999" s="12"/>
      <c r="D999" s="12"/>
    </row>
    <row r="1000">
      <c r="B1000" s="12"/>
      <c r="C1000" s="12"/>
      <c r="D1000" s="12"/>
    </row>
  </sheetData>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4" width="9.38"/>
    <col customWidth="1" min="5" max="5" width="11.88"/>
    <col customWidth="1" min="6" max="6" width="4.75"/>
    <col customWidth="1" min="7" max="7" width="5.5"/>
    <col customWidth="1" min="8" max="8" width="6.88"/>
    <col customWidth="1" min="9" max="9" width="7.5"/>
    <col customWidth="1" min="10" max="10" width="10.25"/>
    <col customWidth="1" min="11" max="11" width="9.38"/>
    <col customWidth="1" min="12" max="12" width="9.5"/>
    <col customWidth="1" min="13" max="14" width="9.38"/>
    <col customWidth="1" min="15" max="15" width="9.5"/>
    <col customWidth="1" min="16" max="17" width="9.38"/>
    <col customWidth="1" min="18" max="18" width="9.5"/>
    <col customWidth="1" min="19" max="19" width="9.38"/>
  </cols>
  <sheetData>
    <row r="1">
      <c r="A1" s="7" t="s">
        <v>74</v>
      </c>
      <c r="B1" s="18" t="s">
        <v>85</v>
      </c>
      <c r="C1" s="18" t="s">
        <v>83</v>
      </c>
      <c r="D1" s="18" t="s">
        <v>87</v>
      </c>
      <c r="E1" s="7" t="s">
        <v>610</v>
      </c>
      <c r="F1" s="7" t="s">
        <v>569</v>
      </c>
      <c r="G1" s="7" t="s">
        <v>31</v>
      </c>
      <c r="H1" s="7" t="s">
        <v>570</v>
      </c>
      <c r="I1" s="7" t="s">
        <v>571</v>
      </c>
      <c r="J1" s="7" t="s">
        <v>600</v>
      </c>
      <c r="K1" s="7" t="s">
        <v>589</v>
      </c>
      <c r="L1" s="7" t="s">
        <v>590</v>
      </c>
      <c r="M1" s="7" t="s">
        <v>574</v>
      </c>
      <c r="N1" s="7" t="s">
        <v>591</v>
      </c>
      <c r="O1" s="7" t="s">
        <v>592</v>
      </c>
      <c r="P1" s="7" t="s">
        <v>576</v>
      </c>
      <c r="Q1" s="7" t="s">
        <v>593</v>
      </c>
      <c r="R1" s="7" t="s">
        <v>594</v>
      </c>
      <c r="S1" s="7" t="s">
        <v>578</v>
      </c>
    </row>
    <row r="2">
      <c r="A2" s="7">
        <v>1.0</v>
      </c>
      <c r="B2" s="12"/>
      <c r="C2" s="12"/>
      <c r="D2" s="12"/>
      <c r="K2" s="12">
        <f t="shared" ref="K2:L2" si="1">sum(B2:B$31)</f>
        <v>59000000</v>
      </c>
      <c r="L2" s="12">
        <f t="shared" si="1"/>
        <v>177200000</v>
      </c>
      <c r="M2" s="12">
        <f t="shared" ref="M2:M31" si="5">sum($D2:$D$31)</f>
        <v>56500000</v>
      </c>
      <c r="N2" s="12">
        <f t="shared" ref="N2:O2" si="2">sum($B2:$B$28)</f>
        <v>59000000</v>
      </c>
      <c r="O2" s="12">
        <f t="shared" si="2"/>
        <v>59000000</v>
      </c>
      <c r="P2" s="12">
        <f t="shared" ref="P2:P28" si="7">sum($D2:$D$28)</f>
        <v>56500000</v>
      </c>
      <c r="Q2" s="12">
        <f t="shared" ref="Q2:R2" si="3">sum($B2:$B$25)</f>
        <v>59000000</v>
      </c>
      <c r="R2" s="12">
        <f t="shared" si="3"/>
        <v>59000000</v>
      </c>
      <c r="S2" s="12">
        <f t="shared" ref="S2:S25" si="9">sum($D2:$D$25)</f>
        <v>56500000</v>
      </c>
    </row>
    <row r="3">
      <c r="A3" s="14">
        <f t="shared" ref="A3:A31" si="10">A2+1</f>
        <v>2</v>
      </c>
      <c r="B3" s="12"/>
      <c r="C3" s="12"/>
      <c r="D3" s="12"/>
      <c r="K3" s="12">
        <f t="shared" ref="K3:L3" si="4">sum(B3:B$31)</f>
        <v>59000000</v>
      </c>
      <c r="L3" s="12">
        <f t="shared" si="4"/>
        <v>177200000</v>
      </c>
      <c r="M3" s="12">
        <f t="shared" si="5"/>
        <v>56500000</v>
      </c>
      <c r="N3" s="12">
        <f t="shared" ref="N3:O3" si="6">sum($B3:$B$28)</f>
        <v>59000000</v>
      </c>
      <c r="O3" s="12">
        <f t="shared" si="6"/>
        <v>59000000</v>
      </c>
      <c r="P3" s="12">
        <f t="shared" si="7"/>
        <v>56500000</v>
      </c>
      <c r="Q3" s="12">
        <f t="shared" ref="Q3:R3" si="8">sum($B3:$B$25)</f>
        <v>59000000</v>
      </c>
      <c r="R3" s="12">
        <f t="shared" si="8"/>
        <v>59000000</v>
      </c>
      <c r="S3" s="12">
        <f t="shared" si="9"/>
        <v>56500000</v>
      </c>
    </row>
    <row r="4">
      <c r="A4" s="14">
        <f t="shared" si="10"/>
        <v>3</v>
      </c>
      <c r="B4" s="12"/>
      <c r="C4" s="12"/>
      <c r="D4" s="12"/>
      <c r="K4" s="12">
        <f t="shared" ref="K4:L4" si="11">sum(B4:B$31)</f>
        <v>59000000</v>
      </c>
      <c r="L4" s="12">
        <f t="shared" si="11"/>
        <v>177200000</v>
      </c>
      <c r="M4" s="12">
        <f t="shared" si="5"/>
        <v>56500000</v>
      </c>
      <c r="N4" s="12">
        <f t="shared" ref="N4:O4" si="12">sum($B4:$B$28)</f>
        <v>59000000</v>
      </c>
      <c r="O4" s="12">
        <f t="shared" si="12"/>
        <v>59000000</v>
      </c>
      <c r="P4" s="12">
        <f t="shared" si="7"/>
        <v>56500000</v>
      </c>
      <c r="Q4" s="12">
        <f t="shared" ref="Q4:R4" si="13">sum($B4:$B$25)</f>
        <v>59000000</v>
      </c>
      <c r="R4" s="12">
        <f t="shared" si="13"/>
        <v>59000000</v>
      </c>
      <c r="S4" s="12">
        <f t="shared" si="9"/>
        <v>56500000</v>
      </c>
    </row>
    <row r="5">
      <c r="A5" s="14">
        <f t="shared" si="10"/>
        <v>4</v>
      </c>
      <c r="B5" s="12"/>
      <c r="C5" s="12"/>
      <c r="D5" s="12"/>
      <c r="K5" s="12">
        <f t="shared" ref="K5:L5" si="14">sum(B5:B$31)</f>
        <v>59000000</v>
      </c>
      <c r="L5" s="12">
        <f t="shared" si="14"/>
        <v>177200000</v>
      </c>
      <c r="M5" s="12">
        <f t="shared" si="5"/>
        <v>56500000</v>
      </c>
      <c r="N5" s="12">
        <f t="shared" ref="N5:O5" si="15">sum($B5:$B$28)</f>
        <v>59000000</v>
      </c>
      <c r="O5" s="12">
        <f t="shared" si="15"/>
        <v>59000000</v>
      </c>
      <c r="P5" s="12">
        <f t="shared" si="7"/>
        <v>56500000</v>
      </c>
      <c r="Q5" s="12">
        <f t="shared" ref="Q5:R5" si="16">sum($B5:$B$25)</f>
        <v>59000000</v>
      </c>
      <c r="R5" s="12">
        <f t="shared" si="16"/>
        <v>59000000</v>
      </c>
      <c r="S5" s="12">
        <f t="shared" si="9"/>
        <v>56500000</v>
      </c>
    </row>
    <row r="6">
      <c r="A6" s="14">
        <f t="shared" si="10"/>
        <v>5</v>
      </c>
      <c r="B6" s="12"/>
      <c r="C6" s="12"/>
      <c r="D6" s="12"/>
      <c r="K6" s="12">
        <f t="shared" ref="K6:L6" si="17">sum(B6:B$31)</f>
        <v>59000000</v>
      </c>
      <c r="L6" s="12">
        <f t="shared" si="17"/>
        <v>177200000</v>
      </c>
      <c r="M6" s="12">
        <f t="shared" si="5"/>
        <v>56500000</v>
      </c>
      <c r="N6" s="12">
        <f t="shared" ref="N6:O6" si="18">sum($B6:$B$28)</f>
        <v>59000000</v>
      </c>
      <c r="O6" s="12">
        <f t="shared" si="18"/>
        <v>59000000</v>
      </c>
      <c r="P6" s="12">
        <f t="shared" si="7"/>
        <v>56500000</v>
      </c>
      <c r="Q6" s="12">
        <f t="shared" ref="Q6:R6" si="19">sum($B6:$B$25)</f>
        <v>59000000</v>
      </c>
      <c r="R6" s="12">
        <f t="shared" si="19"/>
        <v>59000000</v>
      </c>
      <c r="S6" s="12">
        <f t="shared" si="9"/>
        <v>56500000</v>
      </c>
    </row>
    <row r="7">
      <c r="A7" s="14">
        <f t="shared" si="10"/>
        <v>6</v>
      </c>
      <c r="B7" s="12"/>
      <c r="C7" s="12"/>
      <c r="D7" s="12"/>
      <c r="K7" s="12">
        <f t="shared" ref="K7:L7" si="20">sum(B7:B$31)</f>
        <v>59000000</v>
      </c>
      <c r="L7" s="12">
        <f t="shared" si="20"/>
        <v>177200000</v>
      </c>
      <c r="M7" s="12">
        <f t="shared" si="5"/>
        <v>56500000</v>
      </c>
      <c r="N7" s="12">
        <f t="shared" ref="N7:O7" si="21">sum($B7:$B$28)</f>
        <v>59000000</v>
      </c>
      <c r="O7" s="12">
        <f t="shared" si="21"/>
        <v>59000000</v>
      </c>
      <c r="P7" s="12">
        <f t="shared" si="7"/>
        <v>56500000</v>
      </c>
      <c r="Q7" s="12">
        <f t="shared" ref="Q7:R7" si="22">sum($B7:$B$25)</f>
        <v>59000000</v>
      </c>
      <c r="R7" s="12">
        <f t="shared" si="22"/>
        <v>59000000</v>
      </c>
      <c r="S7" s="12">
        <f t="shared" si="9"/>
        <v>56500000</v>
      </c>
    </row>
    <row r="8">
      <c r="A8" s="14">
        <f t="shared" si="10"/>
        <v>7</v>
      </c>
      <c r="B8" s="12"/>
      <c r="C8" s="12"/>
      <c r="D8" s="12"/>
      <c r="K8" s="12">
        <f t="shared" ref="K8:L8" si="23">sum(B8:B$31)</f>
        <v>59000000</v>
      </c>
      <c r="L8" s="12">
        <f t="shared" si="23"/>
        <v>177200000</v>
      </c>
      <c r="M8" s="12">
        <f t="shared" si="5"/>
        <v>56500000</v>
      </c>
      <c r="N8" s="12">
        <f t="shared" ref="N8:O8" si="24">sum($B8:$B$28)</f>
        <v>59000000</v>
      </c>
      <c r="O8" s="12">
        <f t="shared" si="24"/>
        <v>59000000</v>
      </c>
      <c r="P8" s="12">
        <f t="shared" si="7"/>
        <v>56500000</v>
      </c>
      <c r="Q8" s="12">
        <f t="shared" ref="Q8:R8" si="25">sum($B8:$B$25)</f>
        <v>59000000</v>
      </c>
      <c r="R8" s="12">
        <f t="shared" si="25"/>
        <v>59000000</v>
      </c>
      <c r="S8" s="12">
        <f t="shared" si="9"/>
        <v>56500000</v>
      </c>
    </row>
    <row r="9">
      <c r="A9" s="14">
        <f t="shared" si="10"/>
        <v>8</v>
      </c>
      <c r="B9" s="12"/>
      <c r="C9" s="12"/>
      <c r="D9" s="12"/>
      <c r="K9" s="12">
        <f t="shared" ref="K9:L9" si="26">sum(B9:B$31)</f>
        <v>59000000</v>
      </c>
      <c r="L9" s="12">
        <f t="shared" si="26"/>
        <v>177200000</v>
      </c>
      <c r="M9" s="12">
        <f t="shared" si="5"/>
        <v>56500000</v>
      </c>
      <c r="N9" s="12">
        <f t="shared" ref="N9:O9" si="27">sum($B9:$B$28)</f>
        <v>59000000</v>
      </c>
      <c r="O9" s="12">
        <f t="shared" si="27"/>
        <v>59000000</v>
      </c>
      <c r="P9" s="12">
        <f t="shared" si="7"/>
        <v>56500000</v>
      </c>
      <c r="Q9" s="12">
        <f t="shared" ref="Q9:R9" si="28">sum($B9:$B$25)</f>
        <v>59000000</v>
      </c>
      <c r="R9" s="12">
        <f t="shared" si="28"/>
        <v>59000000</v>
      </c>
      <c r="S9" s="12">
        <f t="shared" si="9"/>
        <v>56500000</v>
      </c>
    </row>
    <row r="10">
      <c r="A10" s="14">
        <f t="shared" si="10"/>
        <v>9</v>
      </c>
      <c r="B10" s="12"/>
      <c r="C10" s="12"/>
      <c r="D10" s="12"/>
      <c r="K10" s="12">
        <f t="shared" ref="K10:L10" si="29">sum(B10:B$31)</f>
        <v>59000000</v>
      </c>
      <c r="L10" s="12">
        <f t="shared" si="29"/>
        <v>177200000</v>
      </c>
      <c r="M10" s="12">
        <f t="shared" si="5"/>
        <v>56500000</v>
      </c>
      <c r="N10" s="12">
        <f t="shared" ref="N10:O10" si="30">sum($B10:$B$28)</f>
        <v>59000000</v>
      </c>
      <c r="O10" s="12">
        <f t="shared" si="30"/>
        <v>59000000</v>
      </c>
      <c r="P10" s="12">
        <f t="shared" si="7"/>
        <v>56500000</v>
      </c>
      <c r="Q10" s="12">
        <f t="shared" ref="Q10:R10" si="31">sum($B10:$B$25)</f>
        <v>59000000</v>
      </c>
      <c r="R10" s="12">
        <f t="shared" si="31"/>
        <v>59000000</v>
      </c>
      <c r="S10" s="12">
        <f t="shared" si="9"/>
        <v>56500000</v>
      </c>
    </row>
    <row r="11">
      <c r="A11" s="14">
        <f t="shared" si="10"/>
        <v>10</v>
      </c>
      <c r="B11" s="12"/>
      <c r="C11" s="12"/>
      <c r="D11" s="12"/>
      <c r="K11" s="12">
        <f t="shared" ref="K11:L11" si="32">sum(B11:B$31)</f>
        <v>59000000</v>
      </c>
      <c r="L11" s="12">
        <f t="shared" si="32"/>
        <v>177200000</v>
      </c>
      <c r="M11" s="12">
        <f t="shared" si="5"/>
        <v>56500000</v>
      </c>
      <c r="N11" s="12">
        <f t="shared" ref="N11:O11" si="33">sum($B11:$B$28)</f>
        <v>59000000</v>
      </c>
      <c r="O11" s="12">
        <f t="shared" si="33"/>
        <v>59000000</v>
      </c>
      <c r="P11" s="12">
        <f t="shared" si="7"/>
        <v>56500000</v>
      </c>
      <c r="Q11" s="12">
        <f t="shared" ref="Q11:R11" si="34">sum($B11:$B$25)</f>
        <v>59000000</v>
      </c>
      <c r="R11" s="12">
        <f t="shared" si="34"/>
        <v>59000000</v>
      </c>
      <c r="S11" s="12">
        <f t="shared" si="9"/>
        <v>56500000</v>
      </c>
    </row>
    <row r="12">
      <c r="A12" s="14">
        <f t="shared" si="10"/>
        <v>11</v>
      </c>
      <c r="B12" s="12"/>
      <c r="C12" s="12"/>
      <c r="D12" s="12"/>
      <c r="K12" s="12">
        <f t="shared" ref="K12:L12" si="35">sum(B12:B$31)</f>
        <v>59000000</v>
      </c>
      <c r="L12" s="12">
        <f t="shared" si="35"/>
        <v>177200000</v>
      </c>
      <c r="M12" s="12">
        <f t="shared" si="5"/>
        <v>56500000</v>
      </c>
      <c r="N12" s="12">
        <f t="shared" ref="N12:O12" si="36">sum($B12:$B$28)</f>
        <v>59000000</v>
      </c>
      <c r="O12" s="12">
        <f t="shared" si="36"/>
        <v>59000000</v>
      </c>
      <c r="P12" s="12">
        <f t="shared" si="7"/>
        <v>56500000</v>
      </c>
      <c r="Q12" s="12">
        <f t="shared" ref="Q12:R12" si="37">sum($B12:$B$25)</f>
        <v>59000000</v>
      </c>
      <c r="R12" s="12">
        <f t="shared" si="37"/>
        <v>59000000</v>
      </c>
      <c r="S12" s="12">
        <f t="shared" si="9"/>
        <v>56500000</v>
      </c>
    </row>
    <row r="13">
      <c r="A13" s="14">
        <f t="shared" si="10"/>
        <v>12</v>
      </c>
      <c r="B13" s="12"/>
      <c r="C13" s="12"/>
      <c r="D13" s="12"/>
      <c r="K13" s="12">
        <f t="shared" ref="K13:L13" si="38">sum(B13:B$31)</f>
        <v>59000000</v>
      </c>
      <c r="L13" s="12">
        <f t="shared" si="38"/>
        <v>177200000</v>
      </c>
      <c r="M13" s="12">
        <f t="shared" si="5"/>
        <v>56500000</v>
      </c>
      <c r="N13" s="12">
        <f t="shared" ref="N13:O13" si="39">sum($B13:$B$28)</f>
        <v>59000000</v>
      </c>
      <c r="O13" s="12">
        <f t="shared" si="39"/>
        <v>59000000</v>
      </c>
      <c r="P13" s="12">
        <f t="shared" si="7"/>
        <v>56500000</v>
      </c>
      <c r="Q13" s="12">
        <f t="shared" ref="Q13:R13" si="40">sum($B13:$B$25)</f>
        <v>59000000</v>
      </c>
      <c r="R13" s="12">
        <f t="shared" si="40"/>
        <v>59000000</v>
      </c>
      <c r="S13" s="12">
        <f t="shared" si="9"/>
        <v>56500000</v>
      </c>
    </row>
    <row r="14">
      <c r="A14" s="14">
        <f t="shared" si="10"/>
        <v>13</v>
      </c>
      <c r="B14" s="12"/>
      <c r="C14" s="12"/>
      <c r="D14" s="12"/>
      <c r="K14" s="12">
        <f t="shared" ref="K14:L14" si="41">sum(B14:B$31)</f>
        <v>59000000</v>
      </c>
      <c r="L14" s="12">
        <f t="shared" si="41"/>
        <v>177200000</v>
      </c>
      <c r="M14" s="12">
        <f t="shared" si="5"/>
        <v>56500000</v>
      </c>
      <c r="N14" s="12">
        <f t="shared" ref="N14:O14" si="42">sum($B14:$B$28)</f>
        <v>59000000</v>
      </c>
      <c r="O14" s="12">
        <f t="shared" si="42"/>
        <v>59000000</v>
      </c>
      <c r="P14" s="12">
        <f t="shared" si="7"/>
        <v>56500000</v>
      </c>
      <c r="Q14" s="12">
        <f t="shared" ref="Q14:R14" si="43">sum($B14:$B$25)</f>
        <v>59000000</v>
      </c>
      <c r="R14" s="12">
        <f t="shared" si="43"/>
        <v>59000000</v>
      </c>
      <c r="S14" s="12">
        <f t="shared" si="9"/>
        <v>56500000</v>
      </c>
    </row>
    <row r="15">
      <c r="A15" s="14">
        <f t="shared" si="10"/>
        <v>14</v>
      </c>
      <c r="B15" s="12"/>
      <c r="C15" s="12"/>
      <c r="D15" s="12"/>
      <c r="K15" s="12">
        <f t="shared" ref="K15:L15" si="44">sum(B15:B$31)</f>
        <v>59000000</v>
      </c>
      <c r="L15" s="12">
        <f t="shared" si="44"/>
        <v>177200000</v>
      </c>
      <c r="M15" s="12">
        <f t="shared" si="5"/>
        <v>56500000</v>
      </c>
      <c r="N15" s="12">
        <f t="shared" ref="N15:O15" si="45">sum($B15:$B$28)</f>
        <v>59000000</v>
      </c>
      <c r="O15" s="12">
        <f t="shared" si="45"/>
        <v>59000000</v>
      </c>
      <c r="P15" s="12">
        <f t="shared" si="7"/>
        <v>56500000</v>
      </c>
      <c r="Q15" s="12">
        <f t="shared" ref="Q15:R15" si="46">sum($B15:$B$25)</f>
        <v>59000000</v>
      </c>
      <c r="R15" s="12">
        <f t="shared" si="46"/>
        <v>59000000</v>
      </c>
      <c r="S15" s="12">
        <f t="shared" si="9"/>
        <v>56500000</v>
      </c>
    </row>
    <row r="16">
      <c r="A16" s="14">
        <f t="shared" si="10"/>
        <v>15</v>
      </c>
      <c r="B16" s="12"/>
      <c r="C16" s="12"/>
      <c r="D16" s="12"/>
      <c r="E16" s="7">
        <v>12.0</v>
      </c>
      <c r="K16" s="12">
        <f t="shared" ref="K16:L16" si="47">sum(B16:B$31)</f>
        <v>59000000</v>
      </c>
      <c r="L16" s="12">
        <f t="shared" si="47"/>
        <v>177200000</v>
      </c>
      <c r="M16" s="12">
        <f t="shared" si="5"/>
        <v>56500000</v>
      </c>
      <c r="N16" s="12">
        <f t="shared" ref="N16:O16" si="48">sum($B16:$B$28)</f>
        <v>59000000</v>
      </c>
      <c r="O16" s="12">
        <f t="shared" si="48"/>
        <v>59000000</v>
      </c>
      <c r="P16" s="12">
        <f t="shared" si="7"/>
        <v>56500000</v>
      </c>
      <c r="Q16" s="12">
        <f t="shared" ref="Q16:R16" si="49">sum($B16:$B$25)</f>
        <v>59000000</v>
      </c>
      <c r="R16" s="12">
        <f t="shared" si="49"/>
        <v>59000000</v>
      </c>
      <c r="S16" s="12">
        <f t="shared" si="9"/>
        <v>56500000</v>
      </c>
    </row>
    <row r="17">
      <c r="A17" s="14">
        <f t="shared" si="10"/>
        <v>16</v>
      </c>
      <c r="B17" s="18">
        <v>1900000.0</v>
      </c>
      <c r="C17" s="18">
        <v>5900000.0</v>
      </c>
      <c r="D17" s="18">
        <v>1800000.0</v>
      </c>
      <c r="E17" s="7">
        <v>12.0</v>
      </c>
      <c r="F17" s="7">
        <v>0.0</v>
      </c>
      <c r="G17" s="7">
        <v>15.0</v>
      </c>
      <c r="H17" s="7">
        <v>53.0</v>
      </c>
      <c r="I17" s="7">
        <v>38.0</v>
      </c>
      <c r="K17" s="12">
        <f t="shared" ref="K17:L17" si="50">sum(B17:B$31)</f>
        <v>59000000</v>
      </c>
      <c r="L17" s="12">
        <f t="shared" si="50"/>
        <v>177200000</v>
      </c>
      <c r="M17" s="12">
        <f t="shared" si="5"/>
        <v>56500000</v>
      </c>
      <c r="N17" s="12">
        <f t="shared" ref="N17:O17" si="51">sum($B17:$B$28)</f>
        <v>59000000</v>
      </c>
      <c r="O17" s="12">
        <f t="shared" si="51"/>
        <v>59000000</v>
      </c>
      <c r="P17" s="12">
        <f t="shared" si="7"/>
        <v>56500000</v>
      </c>
      <c r="Q17" s="12">
        <f t="shared" ref="Q17:R17" si="52">sum($B17:$B$25)</f>
        <v>59000000</v>
      </c>
      <c r="R17" s="12">
        <f t="shared" si="52"/>
        <v>59000000</v>
      </c>
      <c r="S17" s="12">
        <f t="shared" si="9"/>
        <v>56500000</v>
      </c>
    </row>
    <row r="18">
      <c r="A18" s="14">
        <f t="shared" si="10"/>
        <v>17</v>
      </c>
      <c r="B18" s="12"/>
      <c r="C18" s="12"/>
      <c r="D18" s="12"/>
      <c r="K18" s="12">
        <f t="shared" ref="K18:L18" si="53">sum(B18:B$31)</f>
        <v>57100000</v>
      </c>
      <c r="L18" s="12">
        <f t="shared" si="53"/>
        <v>171300000</v>
      </c>
      <c r="M18" s="12">
        <f t="shared" si="5"/>
        <v>54700000</v>
      </c>
      <c r="N18" s="12">
        <f t="shared" ref="N18:O18" si="54">sum($B18:$B$28)</f>
        <v>57100000</v>
      </c>
      <c r="O18" s="12">
        <f t="shared" si="54"/>
        <v>57100000</v>
      </c>
      <c r="P18" s="12">
        <f t="shared" si="7"/>
        <v>54700000</v>
      </c>
      <c r="Q18" s="12">
        <f t="shared" ref="Q18:R18" si="55">sum($B18:$B$25)</f>
        <v>57100000</v>
      </c>
      <c r="R18" s="12">
        <f t="shared" si="55"/>
        <v>57100000</v>
      </c>
      <c r="S18" s="12">
        <f t="shared" si="9"/>
        <v>54700000</v>
      </c>
    </row>
    <row r="19">
      <c r="A19" s="14">
        <f t="shared" si="10"/>
        <v>18</v>
      </c>
      <c r="B19" s="12"/>
      <c r="C19" s="12"/>
      <c r="D19" s="12"/>
      <c r="K19" s="12">
        <f t="shared" ref="K19:L19" si="56">sum(B19:B$31)</f>
        <v>57100000</v>
      </c>
      <c r="L19" s="12">
        <f t="shared" si="56"/>
        <v>171300000</v>
      </c>
      <c r="M19" s="12">
        <f t="shared" si="5"/>
        <v>54700000</v>
      </c>
      <c r="N19" s="12">
        <f t="shared" ref="N19:O19" si="57">sum($B19:$B$28)</f>
        <v>57100000</v>
      </c>
      <c r="O19" s="12">
        <f t="shared" si="57"/>
        <v>57100000</v>
      </c>
      <c r="P19" s="12">
        <f t="shared" si="7"/>
        <v>54700000</v>
      </c>
      <c r="Q19" s="12">
        <f t="shared" ref="Q19:R19" si="58">sum($B19:$B$25)</f>
        <v>57100000</v>
      </c>
      <c r="R19" s="12">
        <f t="shared" si="58"/>
        <v>57100000</v>
      </c>
      <c r="S19" s="12">
        <f t="shared" si="9"/>
        <v>54700000</v>
      </c>
    </row>
    <row r="20">
      <c r="A20" s="14">
        <f t="shared" si="10"/>
        <v>19</v>
      </c>
      <c r="B20" s="12"/>
      <c r="C20" s="12"/>
      <c r="D20" s="12"/>
      <c r="E20" s="7">
        <v>14.0</v>
      </c>
      <c r="K20" s="12">
        <f t="shared" ref="K20:L20" si="59">sum(B20:B$31)</f>
        <v>57100000</v>
      </c>
      <c r="L20" s="12">
        <f t="shared" si="59"/>
        <v>171300000</v>
      </c>
      <c r="M20" s="12">
        <f t="shared" si="5"/>
        <v>54700000</v>
      </c>
      <c r="N20" s="12">
        <f t="shared" ref="N20:O20" si="60">sum($B20:$B$28)</f>
        <v>57100000</v>
      </c>
      <c r="O20" s="12">
        <f t="shared" si="60"/>
        <v>57100000</v>
      </c>
      <c r="P20" s="12">
        <f t="shared" si="7"/>
        <v>54700000</v>
      </c>
      <c r="Q20" s="12">
        <f t="shared" ref="Q20:R20" si="61">sum($B20:$B$25)</f>
        <v>57100000</v>
      </c>
      <c r="R20" s="12">
        <f t="shared" si="61"/>
        <v>57100000</v>
      </c>
      <c r="S20" s="12">
        <f t="shared" si="9"/>
        <v>54700000</v>
      </c>
    </row>
    <row r="21">
      <c r="A21" s="14">
        <f t="shared" si="10"/>
        <v>20</v>
      </c>
      <c r="B21" s="18">
        <v>9500000.0</v>
      </c>
      <c r="C21" s="18">
        <v>2.85E7</v>
      </c>
      <c r="D21" s="18">
        <v>9100000.0</v>
      </c>
      <c r="E21" s="7">
        <v>14.0</v>
      </c>
      <c r="F21" s="7">
        <v>2.0</v>
      </c>
      <c r="G21" s="7">
        <v>13.0</v>
      </c>
      <c r="H21" s="7">
        <v>3.0</v>
      </c>
      <c r="I21" s="7">
        <v>27.0</v>
      </c>
      <c r="K21" s="12">
        <f t="shared" ref="K21:L21" si="62">sum(B21:B$31)</f>
        <v>57100000</v>
      </c>
      <c r="L21" s="12">
        <f t="shared" si="62"/>
        <v>171300000</v>
      </c>
      <c r="M21" s="12">
        <f t="shared" si="5"/>
        <v>54700000</v>
      </c>
      <c r="N21" s="12">
        <f t="shared" ref="N21:O21" si="63">sum($B21:$B$28)</f>
        <v>57100000</v>
      </c>
      <c r="O21" s="12">
        <f t="shared" si="63"/>
        <v>57100000</v>
      </c>
      <c r="P21" s="12">
        <f t="shared" si="7"/>
        <v>54700000</v>
      </c>
      <c r="Q21" s="12">
        <f t="shared" ref="Q21:R21" si="64">sum($B21:$B$25)</f>
        <v>57100000</v>
      </c>
      <c r="R21" s="12">
        <f t="shared" si="64"/>
        <v>57100000</v>
      </c>
      <c r="S21" s="12">
        <f t="shared" si="9"/>
        <v>54700000</v>
      </c>
    </row>
    <row r="22">
      <c r="A22" s="14">
        <f t="shared" si="10"/>
        <v>21</v>
      </c>
      <c r="B22" s="18"/>
      <c r="C22" s="18"/>
      <c r="D22" s="18"/>
      <c r="E22" s="7">
        <v>15.0</v>
      </c>
      <c r="K22" s="12">
        <f t="shared" ref="K22:L22" si="65">sum(B22:B$31)</f>
        <v>47600000</v>
      </c>
      <c r="L22" s="12">
        <f t="shared" si="65"/>
        <v>142800000</v>
      </c>
      <c r="M22" s="12">
        <f t="shared" si="5"/>
        <v>45600000</v>
      </c>
      <c r="N22" s="12">
        <f t="shared" ref="N22:O22" si="66">sum($B22:$B$28)</f>
        <v>47600000</v>
      </c>
      <c r="O22" s="12">
        <f t="shared" si="66"/>
        <v>47600000</v>
      </c>
      <c r="P22" s="12">
        <f t="shared" si="7"/>
        <v>45600000</v>
      </c>
      <c r="Q22" s="12">
        <f t="shared" ref="Q22:R22" si="67">sum($B22:$B$25)</f>
        <v>47600000</v>
      </c>
      <c r="R22" s="12">
        <f t="shared" si="67"/>
        <v>47600000</v>
      </c>
      <c r="S22" s="12">
        <f t="shared" si="9"/>
        <v>45600000</v>
      </c>
    </row>
    <row r="23">
      <c r="A23" s="14">
        <f t="shared" si="10"/>
        <v>22</v>
      </c>
      <c r="B23" s="18"/>
      <c r="C23" s="18"/>
      <c r="D23" s="18"/>
      <c r="E23" s="7">
        <v>15.0</v>
      </c>
      <c r="K23" s="12">
        <f t="shared" ref="K23:L23" si="68">sum(B23:B$31)</f>
        <v>47600000</v>
      </c>
      <c r="L23" s="12">
        <f t="shared" si="68"/>
        <v>142800000</v>
      </c>
      <c r="M23" s="12">
        <f t="shared" si="5"/>
        <v>45600000</v>
      </c>
      <c r="N23" s="12">
        <f t="shared" ref="N23:O23" si="69">sum($B23:$B$28)</f>
        <v>47600000</v>
      </c>
      <c r="O23" s="12">
        <f t="shared" si="69"/>
        <v>47600000</v>
      </c>
      <c r="P23" s="12">
        <f t="shared" si="7"/>
        <v>45600000</v>
      </c>
      <c r="Q23" s="12">
        <f t="shared" ref="Q23:R23" si="70">sum($B23:$B$25)</f>
        <v>47600000</v>
      </c>
      <c r="R23" s="12">
        <f t="shared" si="70"/>
        <v>47600000</v>
      </c>
      <c r="S23" s="12">
        <f t="shared" si="9"/>
        <v>45600000</v>
      </c>
    </row>
    <row r="24">
      <c r="A24" s="14">
        <f t="shared" si="10"/>
        <v>23</v>
      </c>
      <c r="B24" s="18">
        <v>2.17E7</v>
      </c>
      <c r="C24" s="18">
        <v>6.42E7</v>
      </c>
      <c r="D24" s="18">
        <v>2.07E7</v>
      </c>
      <c r="E24" s="7">
        <v>16.0</v>
      </c>
      <c r="F24" s="7">
        <v>5.0</v>
      </c>
      <c r="G24" s="7">
        <v>14.0</v>
      </c>
      <c r="H24" s="7">
        <v>8.0</v>
      </c>
      <c r="I24" s="7">
        <v>35.0</v>
      </c>
      <c r="K24" s="12">
        <f t="shared" ref="K24:L24" si="71">sum(B24:B$31)</f>
        <v>47600000</v>
      </c>
      <c r="L24" s="12">
        <f t="shared" si="71"/>
        <v>142800000</v>
      </c>
      <c r="M24" s="12">
        <f t="shared" si="5"/>
        <v>45600000</v>
      </c>
      <c r="N24" s="12">
        <f t="shared" ref="N24:O24" si="72">sum($B24:$B$28)</f>
        <v>47600000</v>
      </c>
      <c r="O24" s="12">
        <f t="shared" si="72"/>
        <v>47600000</v>
      </c>
      <c r="P24" s="12">
        <f t="shared" si="7"/>
        <v>45600000</v>
      </c>
      <c r="Q24" s="12">
        <f t="shared" ref="Q24:R24" si="73">sum($B24:$B$25)</f>
        <v>47600000</v>
      </c>
      <c r="R24" s="12">
        <f t="shared" si="73"/>
        <v>47600000</v>
      </c>
      <c r="S24" s="12">
        <f t="shared" si="9"/>
        <v>45600000</v>
      </c>
    </row>
    <row r="25">
      <c r="A25" s="14">
        <f t="shared" si="10"/>
        <v>24</v>
      </c>
      <c r="B25" s="18">
        <v>2.59E7</v>
      </c>
      <c r="C25" s="18">
        <v>7.86E7</v>
      </c>
      <c r="D25" s="18">
        <v>2.49E7</v>
      </c>
      <c r="E25" s="7">
        <v>16.0</v>
      </c>
      <c r="F25" s="7">
        <v>7.0</v>
      </c>
      <c r="G25" s="7">
        <v>19.0</v>
      </c>
      <c r="H25" s="7">
        <v>48.0</v>
      </c>
      <c r="I25" s="7">
        <v>1.0</v>
      </c>
      <c r="K25" s="12">
        <f t="shared" ref="K25:L25" si="74">sum(B25:B$31)</f>
        <v>25900000</v>
      </c>
      <c r="L25" s="12">
        <f t="shared" si="74"/>
        <v>78600000</v>
      </c>
      <c r="M25" s="12">
        <f t="shared" si="5"/>
        <v>24900000</v>
      </c>
      <c r="N25" s="12">
        <f t="shared" ref="N25:O25" si="75">sum($B25:$B$28)</f>
        <v>25900000</v>
      </c>
      <c r="O25" s="12">
        <f t="shared" si="75"/>
        <v>25900000</v>
      </c>
      <c r="P25" s="12">
        <f t="shared" si="7"/>
        <v>24900000</v>
      </c>
      <c r="Q25" s="12">
        <f t="shared" ref="Q25:R25" si="76">sum($B25:$B$25)</f>
        <v>25900000</v>
      </c>
      <c r="R25" s="12">
        <f t="shared" si="76"/>
        <v>25900000</v>
      </c>
      <c r="S25" s="12">
        <f t="shared" si="9"/>
        <v>24900000</v>
      </c>
    </row>
    <row r="26">
      <c r="A26" s="14">
        <f t="shared" si="10"/>
        <v>25</v>
      </c>
      <c r="B26" s="12"/>
      <c r="C26" s="12"/>
      <c r="D26" s="12"/>
      <c r="E26" s="7">
        <v>17.0</v>
      </c>
      <c r="K26" s="12">
        <f t="shared" ref="K26:L26" si="77">sum(B26:B$31)</f>
        <v>0</v>
      </c>
      <c r="L26" s="12">
        <f t="shared" si="77"/>
        <v>0</v>
      </c>
      <c r="M26" s="12">
        <f t="shared" si="5"/>
        <v>0</v>
      </c>
      <c r="N26" s="12">
        <f t="shared" ref="N26:O26" si="78">sum($B26:$B$28)</f>
        <v>0</v>
      </c>
      <c r="O26" s="12">
        <f t="shared" si="78"/>
        <v>0</v>
      </c>
      <c r="P26" s="12">
        <f t="shared" si="7"/>
        <v>0</v>
      </c>
    </row>
    <row r="27">
      <c r="A27" s="14">
        <f t="shared" si="10"/>
        <v>26</v>
      </c>
      <c r="B27" s="12"/>
      <c r="C27" s="12"/>
      <c r="D27" s="12"/>
      <c r="K27" s="12">
        <f t="shared" ref="K27:L27" si="79">sum(B27:B$31)</f>
        <v>0</v>
      </c>
      <c r="L27" s="12">
        <f t="shared" si="79"/>
        <v>0</v>
      </c>
      <c r="M27" s="12">
        <f t="shared" si="5"/>
        <v>0</v>
      </c>
      <c r="N27" s="12">
        <f t="shared" ref="N27:O27" si="80">sum($B27:$B$28)</f>
        <v>0</v>
      </c>
      <c r="O27" s="12">
        <f t="shared" si="80"/>
        <v>0</v>
      </c>
      <c r="P27" s="12">
        <f t="shared" si="7"/>
        <v>0</v>
      </c>
    </row>
    <row r="28">
      <c r="A28" s="14">
        <f t="shared" si="10"/>
        <v>27</v>
      </c>
      <c r="B28" s="12"/>
      <c r="C28" s="12"/>
      <c r="D28" s="12"/>
      <c r="K28" s="12">
        <f t="shared" ref="K28:L28" si="81">sum(B28:B$31)</f>
        <v>0</v>
      </c>
      <c r="L28" s="12">
        <f t="shared" si="81"/>
        <v>0</v>
      </c>
      <c r="M28" s="12">
        <f t="shared" si="5"/>
        <v>0</v>
      </c>
      <c r="N28" s="12">
        <f t="shared" ref="N28:O28" si="82">sum($B28:$B$28)</f>
        <v>0</v>
      </c>
      <c r="O28" s="12">
        <f t="shared" si="82"/>
        <v>0</v>
      </c>
      <c r="P28" s="12">
        <f t="shared" si="7"/>
        <v>0</v>
      </c>
    </row>
    <row r="29">
      <c r="A29" s="14">
        <f t="shared" si="10"/>
        <v>28</v>
      </c>
      <c r="B29" s="12"/>
      <c r="C29" s="12"/>
      <c r="D29" s="12"/>
      <c r="K29" s="12">
        <f t="shared" ref="K29:L29" si="83">sum(B29:B$31)</f>
        <v>0</v>
      </c>
      <c r="L29" s="12">
        <f t="shared" si="83"/>
        <v>0</v>
      </c>
      <c r="M29" s="12">
        <f t="shared" si="5"/>
        <v>0</v>
      </c>
    </row>
    <row r="30">
      <c r="A30" s="14">
        <f t="shared" si="10"/>
        <v>29</v>
      </c>
      <c r="B30" s="12"/>
      <c r="C30" s="12"/>
      <c r="D30" s="12"/>
      <c r="K30" s="12">
        <f t="shared" ref="K30:L30" si="84">sum(B30:B$31)</f>
        <v>0</v>
      </c>
      <c r="L30" s="12">
        <f t="shared" si="84"/>
        <v>0</v>
      </c>
      <c r="M30" s="12">
        <f t="shared" si="5"/>
        <v>0</v>
      </c>
    </row>
    <row r="31">
      <c r="A31" s="14">
        <f t="shared" si="10"/>
        <v>30</v>
      </c>
      <c r="B31" s="12"/>
      <c r="C31" s="12"/>
      <c r="D31" s="12"/>
      <c r="K31" s="12">
        <f t="shared" ref="K31:L31" si="85">sum($B$31:$B31)</f>
        <v>0</v>
      </c>
      <c r="L31" s="12">
        <f t="shared" si="85"/>
        <v>0</v>
      </c>
      <c r="M31" s="12">
        <f t="shared" si="5"/>
        <v>0</v>
      </c>
    </row>
    <row r="32">
      <c r="B32" s="12"/>
      <c r="C32" s="12"/>
      <c r="D32" s="12"/>
    </row>
    <row r="33">
      <c r="B33" s="12"/>
      <c r="C33" s="12"/>
      <c r="D33" s="12"/>
    </row>
    <row r="34">
      <c r="B34" s="12"/>
      <c r="C34" s="12"/>
      <c r="D34" s="12"/>
    </row>
    <row r="35">
      <c r="B35" s="12"/>
      <c r="C35" s="12"/>
      <c r="D35" s="12"/>
    </row>
    <row r="36">
      <c r="B36" s="12"/>
      <c r="C36" s="12"/>
      <c r="D36" s="12"/>
    </row>
    <row r="37">
      <c r="B37" s="12"/>
      <c r="C37" s="12"/>
      <c r="D37" s="12"/>
    </row>
    <row r="38">
      <c r="B38" s="12"/>
      <c r="C38" s="12"/>
      <c r="D38" s="12"/>
    </row>
    <row r="39">
      <c r="B39" s="12"/>
      <c r="C39" s="12"/>
      <c r="D39" s="12"/>
    </row>
    <row r="40">
      <c r="B40" s="12"/>
      <c r="C40" s="12"/>
      <c r="D40" s="12"/>
    </row>
    <row r="41">
      <c r="B41" s="12"/>
      <c r="C41" s="12"/>
      <c r="D41" s="12"/>
    </row>
    <row r="42">
      <c r="B42" s="12"/>
      <c r="C42" s="12"/>
      <c r="D42" s="12"/>
    </row>
    <row r="43">
      <c r="B43" s="12"/>
      <c r="C43" s="12"/>
      <c r="D43" s="12"/>
    </row>
    <row r="44">
      <c r="B44" s="12"/>
      <c r="C44" s="12"/>
      <c r="D44" s="12"/>
    </row>
    <row r="45">
      <c r="B45" s="12"/>
      <c r="C45" s="12"/>
      <c r="D45" s="12"/>
    </row>
    <row r="46">
      <c r="B46" s="12"/>
      <c r="C46" s="12"/>
      <c r="D46" s="12"/>
    </row>
    <row r="47">
      <c r="B47" s="12"/>
      <c r="C47" s="12"/>
      <c r="D47" s="12"/>
    </row>
    <row r="48">
      <c r="B48" s="12"/>
      <c r="C48" s="12"/>
      <c r="D48" s="12"/>
    </row>
    <row r="49">
      <c r="B49" s="12"/>
      <c r="C49" s="12"/>
      <c r="D49" s="12"/>
    </row>
    <row r="50">
      <c r="B50" s="12"/>
      <c r="C50" s="12"/>
      <c r="D50" s="12"/>
    </row>
    <row r="51">
      <c r="B51" s="12"/>
      <c r="C51" s="12"/>
      <c r="D51" s="12"/>
    </row>
    <row r="52">
      <c r="B52" s="12"/>
      <c r="C52" s="12"/>
      <c r="D52" s="12"/>
    </row>
    <row r="53">
      <c r="B53" s="12"/>
      <c r="C53" s="12"/>
      <c r="D53" s="12"/>
    </row>
    <row r="54">
      <c r="B54" s="12"/>
      <c r="C54" s="12"/>
      <c r="D54" s="12"/>
    </row>
    <row r="55">
      <c r="B55" s="12"/>
      <c r="C55" s="12"/>
      <c r="D55" s="12"/>
    </row>
    <row r="56">
      <c r="B56" s="12"/>
      <c r="C56" s="12"/>
      <c r="D56" s="12"/>
    </row>
    <row r="57">
      <c r="B57" s="12"/>
      <c r="C57" s="12"/>
      <c r="D57" s="12"/>
    </row>
    <row r="58">
      <c r="B58" s="12"/>
      <c r="C58" s="12"/>
      <c r="D58" s="12"/>
    </row>
    <row r="59">
      <c r="B59" s="12"/>
      <c r="C59" s="12"/>
      <c r="D59" s="12"/>
    </row>
    <row r="60">
      <c r="B60" s="12"/>
      <c r="C60" s="12"/>
      <c r="D60" s="12"/>
    </row>
    <row r="61">
      <c r="B61" s="12"/>
      <c r="C61" s="12"/>
      <c r="D61" s="12"/>
    </row>
    <row r="62">
      <c r="B62" s="12"/>
      <c r="C62" s="12"/>
      <c r="D62" s="12"/>
    </row>
    <row r="63">
      <c r="B63" s="12"/>
      <c r="C63" s="12"/>
      <c r="D63" s="12"/>
    </row>
    <row r="64">
      <c r="B64" s="12"/>
      <c r="C64" s="12"/>
      <c r="D64" s="12"/>
    </row>
    <row r="65">
      <c r="B65" s="12"/>
      <c r="C65" s="12"/>
      <c r="D65" s="12"/>
    </row>
    <row r="66">
      <c r="B66" s="12"/>
      <c r="C66" s="12"/>
      <c r="D66" s="12"/>
    </row>
    <row r="67">
      <c r="B67" s="12"/>
      <c r="C67" s="12"/>
      <c r="D67" s="12"/>
    </row>
    <row r="68">
      <c r="B68" s="12"/>
      <c r="C68" s="12"/>
      <c r="D68" s="12"/>
    </row>
    <row r="69">
      <c r="B69" s="12"/>
      <c r="C69" s="12"/>
      <c r="D69" s="12"/>
    </row>
    <row r="70">
      <c r="B70" s="12"/>
      <c r="C70" s="12"/>
      <c r="D70" s="12"/>
    </row>
    <row r="71">
      <c r="B71" s="12"/>
      <c r="C71" s="12"/>
      <c r="D71" s="12"/>
    </row>
    <row r="72">
      <c r="B72" s="12"/>
      <c r="C72" s="12"/>
      <c r="D72" s="12"/>
    </row>
    <row r="73">
      <c r="B73" s="12"/>
      <c r="C73" s="12"/>
      <c r="D73" s="12"/>
    </row>
    <row r="74">
      <c r="B74" s="12"/>
      <c r="C74" s="12"/>
      <c r="D74" s="12"/>
    </row>
    <row r="75">
      <c r="B75" s="12"/>
      <c r="C75" s="12"/>
      <c r="D75" s="12"/>
    </row>
    <row r="76">
      <c r="B76" s="12"/>
      <c r="C76" s="12"/>
      <c r="D76" s="12"/>
    </row>
    <row r="77">
      <c r="B77" s="12"/>
      <c r="C77" s="12"/>
      <c r="D77" s="12"/>
    </row>
    <row r="78">
      <c r="B78" s="12"/>
      <c r="C78" s="12"/>
      <c r="D78" s="12"/>
    </row>
    <row r="79">
      <c r="B79" s="12"/>
      <c r="C79" s="12"/>
      <c r="D79" s="12"/>
    </row>
    <row r="80">
      <c r="B80" s="12"/>
      <c r="C80" s="12"/>
      <c r="D80" s="12"/>
    </row>
    <row r="81">
      <c r="B81" s="12"/>
      <c r="C81" s="12"/>
      <c r="D81" s="12"/>
    </row>
    <row r="82">
      <c r="B82" s="12"/>
      <c r="C82" s="12"/>
      <c r="D82" s="12"/>
    </row>
    <row r="83">
      <c r="B83" s="12"/>
      <c r="C83" s="12"/>
      <c r="D83" s="12"/>
    </row>
    <row r="84">
      <c r="B84" s="12"/>
      <c r="C84" s="12"/>
      <c r="D84" s="12"/>
    </row>
    <row r="85">
      <c r="B85" s="12"/>
      <c r="C85" s="12"/>
      <c r="D85" s="12"/>
    </row>
    <row r="86">
      <c r="B86" s="12"/>
      <c r="C86" s="12"/>
      <c r="D86" s="12"/>
    </row>
    <row r="87">
      <c r="B87" s="12"/>
      <c r="C87" s="12"/>
      <c r="D87" s="12"/>
    </row>
    <row r="88">
      <c r="B88" s="12"/>
      <c r="C88" s="12"/>
      <c r="D88" s="12"/>
    </row>
    <row r="89">
      <c r="B89" s="12"/>
      <c r="C89" s="12"/>
      <c r="D89" s="12"/>
    </row>
    <row r="90">
      <c r="B90" s="12"/>
      <c r="C90" s="12"/>
      <c r="D90" s="12"/>
    </row>
    <row r="91">
      <c r="B91" s="12"/>
      <c r="C91" s="12"/>
      <c r="D91" s="12"/>
    </row>
    <row r="92">
      <c r="B92" s="12"/>
      <c r="C92" s="12"/>
      <c r="D92" s="12"/>
    </row>
    <row r="93">
      <c r="B93" s="12"/>
      <c r="C93" s="12"/>
      <c r="D93" s="12"/>
    </row>
    <row r="94">
      <c r="B94" s="12"/>
      <c r="C94" s="12"/>
      <c r="D94" s="12"/>
    </row>
    <row r="95">
      <c r="B95" s="12"/>
      <c r="C95" s="12"/>
      <c r="D95" s="12"/>
    </row>
    <row r="96">
      <c r="B96" s="12"/>
      <c r="C96" s="12"/>
      <c r="D96" s="12"/>
    </row>
    <row r="97">
      <c r="B97" s="12"/>
      <c r="C97" s="12"/>
      <c r="D97" s="12"/>
    </row>
    <row r="98">
      <c r="B98" s="12"/>
      <c r="C98" s="12"/>
      <c r="D98" s="12"/>
    </row>
    <row r="99">
      <c r="B99" s="12"/>
      <c r="C99" s="12"/>
      <c r="D99" s="12"/>
    </row>
    <row r="100">
      <c r="B100" s="12"/>
      <c r="C100" s="12"/>
      <c r="D100" s="12"/>
    </row>
    <row r="101">
      <c r="B101" s="12"/>
      <c r="C101" s="12"/>
      <c r="D101" s="12"/>
    </row>
    <row r="102">
      <c r="B102" s="12"/>
      <c r="C102" s="12"/>
      <c r="D102" s="12"/>
    </row>
    <row r="103">
      <c r="B103" s="12"/>
      <c r="C103" s="12"/>
      <c r="D103" s="12"/>
    </row>
    <row r="104">
      <c r="B104" s="12"/>
      <c r="C104" s="12"/>
      <c r="D104" s="12"/>
    </row>
    <row r="105">
      <c r="B105" s="12"/>
      <c r="C105" s="12"/>
      <c r="D105" s="12"/>
    </row>
    <row r="106">
      <c r="B106" s="12"/>
      <c r="C106" s="12"/>
      <c r="D106" s="12"/>
    </row>
    <row r="107">
      <c r="B107" s="12"/>
      <c r="C107" s="12"/>
      <c r="D107" s="12"/>
    </row>
    <row r="108">
      <c r="B108" s="12"/>
      <c r="C108" s="12"/>
      <c r="D108" s="12"/>
    </row>
    <row r="109">
      <c r="B109" s="12"/>
      <c r="C109" s="12"/>
      <c r="D109" s="12"/>
    </row>
    <row r="110">
      <c r="B110" s="12"/>
      <c r="C110" s="12"/>
      <c r="D110" s="12"/>
    </row>
    <row r="111">
      <c r="B111" s="12"/>
      <c r="C111" s="12"/>
      <c r="D111" s="12"/>
    </row>
    <row r="112">
      <c r="B112" s="12"/>
      <c r="C112" s="12"/>
      <c r="D112" s="12"/>
    </row>
    <row r="113">
      <c r="B113" s="12"/>
      <c r="C113" s="12"/>
      <c r="D113" s="12"/>
    </row>
    <row r="114">
      <c r="B114" s="12"/>
      <c r="C114" s="12"/>
      <c r="D114" s="12"/>
    </row>
    <row r="115">
      <c r="B115" s="12"/>
      <c r="C115" s="12"/>
      <c r="D115" s="12"/>
    </row>
    <row r="116">
      <c r="B116" s="12"/>
      <c r="C116" s="12"/>
      <c r="D116" s="12"/>
    </row>
    <row r="117">
      <c r="B117" s="12"/>
      <c r="C117" s="12"/>
      <c r="D117" s="12"/>
    </row>
    <row r="118">
      <c r="B118" s="12"/>
      <c r="C118" s="12"/>
      <c r="D118" s="12"/>
    </row>
    <row r="119">
      <c r="B119" s="12"/>
      <c r="C119" s="12"/>
      <c r="D119" s="12"/>
    </row>
    <row r="120">
      <c r="B120" s="12"/>
      <c r="C120" s="12"/>
      <c r="D120" s="12"/>
    </row>
    <row r="121">
      <c r="B121" s="12"/>
      <c r="C121" s="12"/>
      <c r="D121" s="12"/>
    </row>
    <row r="122">
      <c r="B122" s="12"/>
      <c r="C122" s="12"/>
      <c r="D122" s="12"/>
    </row>
    <row r="123">
      <c r="B123" s="12"/>
      <c r="C123" s="12"/>
      <c r="D123" s="12"/>
    </row>
    <row r="124">
      <c r="B124" s="12"/>
      <c r="C124" s="12"/>
      <c r="D124" s="12"/>
    </row>
    <row r="125">
      <c r="B125" s="12"/>
      <c r="C125" s="12"/>
      <c r="D125" s="12"/>
    </row>
    <row r="126">
      <c r="B126" s="12"/>
      <c r="C126" s="12"/>
      <c r="D126" s="12"/>
    </row>
    <row r="127">
      <c r="B127" s="12"/>
      <c r="C127" s="12"/>
      <c r="D127" s="12"/>
    </row>
    <row r="128">
      <c r="B128" s="12"/>
      <c r="C128" s="12"/>
      <c r="D128" s="12"/>
    </row>
    <row r="129">
      <c r="B129" s="12"/>
      <c r="C129" s="12"/>
      <c r="D129" s="12"/>
    </row>
    <row r="130">
      <c r="B130" s="12"/>
      <c r="C130" s="12"/>
      <c r="D130" s="12"/>
    </row>
    <row r="131">
      <c r="B131" s="12"/>
      <c r="C131" s="12"/>
      <c r="D131" s="12"/>
    </row>
    <row r="132">
      <c r="B132" s="12"/>
      <c r="C132" s="12"/>
      <c r="D132" s="12"/>
    </row>
    <row r="133">
      <c r="B133" s="12"/>
      <c r="C133" s="12"/>
      <c r="D133" s="12"/>
    </row>
    <row r="134">
      <c r="B134" s="12"/>
      <c r="C134" s="12"/>
      <c r="D134" s="12"/>
    </row>
    <row r="135">
      <c r="B135" s="12"/>
      <c r="C135" s="12"/>
      <c r="D135" s="12"/>
    </row>
    <row r="136">
      <c r="B136" s="12"/>
      <c r="C136" s="12"/>
      <c r="D136" s="12"/>
    </row>
    <row r="137">
      <c r="B137" s="12"/>
      <c r="C137" s="12"/>
      <c r="D137" s="12"/>
    </row>
    <row r="138">
      <c r="B138" s="12"/>
      <c r="C138" s="12"/>
      <c r="D138" s="12"/>
    </row>
    <row r="139">
      <c r="B139" s="12"/>
      <c r="C139" s="12"/>
      <c r="D139" s="12"/>
    </row>
    <row r="140">
      <c r="B140" s="12"/>
      <c r="C140" s="12"/>
      <c r="D140" s="12"/>
    </row>
    <row r="141">
      <c r="B141" s="12"/>
      <c r="C141" s="12"/>
      <c r="D141" s="12"/>
    </row>
    <row r="142">
      <c r="B142" s="12"/>
      <c r="C142" s="12"/>
      <c r="D142" s="12"/>
    </row>
    <row r="143">
      <c r="B143" s="12"/>
      <c r="C143" s="12"/>
      <c r="D143" s="12"/>
    </row>
    <row r="144">
      <c r="B144" s="12"/>
      <c r="C144" s="12"/>
      <c r="D144" s="12"/>
    </row>
    <row r="145">
      <c r="B145" s="12"/>
      <c r="C145" s="12"/>
      <c r="D145" s="12"/>
    </row>
    <row r="146">
      <c r="B146" s="12"/>
      <c r="C146" s="12"/>
      <c r="D146" s="12"/>
    </row>
    <row r="147">
      <c r="B147" s="12"/>
      <c r="C147" s="12"/>
      <c r="D147" s="12"/>
    </row>
    <row r="148">
      <c r="B148" s="12"/>
      <c r="C148" s="12"/>
      <c r="D148" s="12"/>
    </row>
    <row r="149">
      <c r="B149" s="12"/>
      <c r="C149" s="12"/>
      <c r="D149" s="12"/>
    </row>
    <row r="150">
      <c r="B150" s="12"/>
      <c r="C150" s="12"/>
      <c r="D150" s="12"/>
    </row>
    <row r="151">
      <c r="B151" s="12"/>
      <c r="C151" s="12"/>
      <c r="D151" s="12"/>
    </row>
    <row r="152">
      <c r="B152" s="12"/>
      <c r="C152" s="12"/>
      <c r="D152" s="12"/>
    </row>
    <row r="153">
      <c r="B153" s="12"/>
      <c r="C153" s="12"/>
      <c r="D153" s="12"/>
    </row>
    <row r="154">
      <c r="B154" s="12"/>
      <c r="C154" s="12"/>
      <c r="D154" s="12"/>
    </row>
    <row r="155">
      <c r="B155" s="12"/>
      <c r="C155" s="12"/>
      <c r="D155" s="12"/>
    </row>
    <row r="156">
      <c r="B156" s="12"/>
      <c r="C156" s="12"/>
      <c r="D156" s="12"/>
    </row>
    <row r="157">
      <c r="B157" s="12"/>
      <c r="C157" s="12"/>
      <c r="D157" s="12"/>
    </row>
    <row r="158">
      <c r="B158" s="12"/>
      <c r="C158" s="12"/>
      <c r="D158" s="12"/>
    </row>
    <row r="159">
      <c r="B159" s="12"/>
      <c r="C159" s="12"/>
      <c r="D159" s="12"/>
    </row>
    <row r="160">
      <c r="B160" s="12"/>
      <c r="C160" s="12"/>
      <c r="D160" s="12"/>
    </row>
    <row r="161">
      <c r="B161" s="12"/>
      <c r="C161" s="12"/>
      <c r="D161" s="12"/>
    </row>
    <row r="162">
      <c r="B162" s="12"/>
      <c r="C162" s="12"/>
      <c r="D162" s="12"/>
    </row>
    <row r="163">
      <c r="B163" s="12"/>
      <c r="C163" s="12"/>
      <c r="D163" s="12"/>
    </row>
    <row r="164">
      <c r="B164" s="12"/>
      <c r="C164" s="12"/>
      <c r="D164" s="12"/>
    </row>
    <row r="165">
      <c r="B165" s="12"/>
      <c r="C165" s="12"/>
      <c r="D165" s="12"/>
    </row>
    <row r="166">
      <c r="B166" s="12"/>
      <c r="C166" s="12"/>
      <c r="D166" s="12"/>
    </row>
    <row r="167">
      <c r="B167" s="12"/>
      <c r="C167" s="12"/>
      <c r="D167" s="12"/>
    </row>
    <row r="168">
      <c r="B168" s="12"/>
      <c r="C168" s="12"/>
      <c r="D168" s="12"/>
    </row>
    <row r="169">
      <c r="B169" s="12"/>
      <c r="C169" s="12"/>
      <c r="D169" s="12"/>
    </row>
    <row r="170">
      <c r="B170" s="12"/>
      <c r="C170" s="12"/>
      <c r="D170" s="12"/>
    </row>
    <row r="171">
      <c r="B171" s="12"/>
      <c r="C171" s="12"/>
      <c r="D171" s="12"/>
    </row>
    <row r="172">
      <c r="B172" s="12"/>
      <c r="C172" s="12"/>
      <c r="D172" s="12"/>
    </row>
    <row r="173">
      <c r="B173" s="12"/>
      <c r="C173" s="12"/>
      <c r="D173" s="12"/>
    </row>
    <row r="174">
      <c r="B174" s="12"/>
      <c r="C174" s="12"/>
      <c r="D174" s="12"/>
    </row>
    <row r="175">
      <c r="B175" s="12"/>
      <c r="C175" s="12"/>
      <c r="D175" s="12"/>
    </row>
    <row r="176">
      <c r="B176" s="12"/>
      <c r="C176" s="12"/>
      <c r="D176" s="12"/>
    </row>
    <row r="177">
      <c r="B177" s="12"/>
      <c r="C177" s="12"/>
      <c r="D177" s="12"/>
    </row>
    <row r="178">
      <c r="B178" s="12"/>
      <c r="C178" s="12"/>
      <c r="D178" s="12"/>
    </row>
    <row r="179">
      <c r="B179" s="12"/>
      <c r="C179" s="12"/>
      <c r="D179" s="12"/>
    </row>
    <row r="180">
      <c r="B180" s="12"/>
      <c r="C180" s="12"/>
      <c r="D180" s="12"/>
    </row>
    <row r="181">
      <c r="B181" s="12"/>
      <c r="C181" s="12"/>
      <c r="D181" s="12"/>
    </row>
    <row r="182">
      <c r="B182" s="12"/>
      <c r="C182" s="12"/>
      <c r="D182" s="12"/>
    </row>
    <row r="183">
      <c r="B183" s="12"/>
      <c r="C183" s="12"/>
      <c r="D183" s="12"/>
    </row>
    <row r="184">
      <c r="B184" s="12"/>
      <c r="C184" s="12"/>
      <c r="D184" s="12"/>
    </row>
    <row r="185">
      <c r="B185" s="12"/>
      <c r="C185" s="12"/>
      <c r="D185" s="12"/>
    </row>
    <row r="186">
      <c r="B186" s="12"/>
      <c r="C186" s="12"/>
      <c r="D186" s="12"/>
    </row>
    <row r="187">
      <c r="B187" s="12"/>
      <c r="C187" s="12"/>
      <c r="D187" s="12"/>
    </row>
    <row r="188">
      <c r="B188" s="12"/>
      <c r="C188" s="12"/>
      <c r="D188" s="12"/>
    </row>
    <row r="189">
      <c r="B189" s="12"/>
      <c r="C189" s="12"/>
      <c r="D189" s="12"/>
    </row>
    <row r="190">
      <c r="B190" s="12"/>
      <c r="C190" s="12"/>
      <c r="D190" s="12"/>
    </row>
    <row r="191">
      <c r="B191" s="12"/>
      <c r="C191" s="12"/>
      <c r="D191" s="12"/>
    </row>
    <row r="192">
      <c r="B192" s="12"/>
      <c r="C192" s="12"/>
      <c r="D192" s="12"/>
    </row>
    <row r="193">
      <c r="B193" s="12"/>
      <c r="C193" s="12"/>
      <c r="D193" s="12"/>
    </row>
    <row r="194">
      <c r="B194" s="12"/>
      <c r="C194" s="12"/>
      <c r="D194" s="12"/>
    </row>
    <row r="195">
      <c r="B195" s="12"/>
      <c r="C195" s="12"/>
      <c r="D195" s="12"/>
    </row>
    <row r="196">
      <c r="B196" s="12"/>
      <c r="C196" s="12"/>
      <c r="D196" s="12"/>
    </row>
    <row r="197">
      <c r="B197" s="12"/>
      <c r="C197" s="12"/>
      <c r="D197" s="12"/>
    </row>
    <row r="198">
      <c r="B198" s="12"/>
      <c r="C198" s="12"/>
      <c r="D198" s="12"/>
    </row>
    <row r="199">
      <c r="B199" s="12"/>
      <c r="C199" s="12"/>
      <c r="D199" s="12"/>
    </row>
    <row r="200">
      <c r="B200" s="12"/>
      <c r="C200" s="12"/>
      <c r="D200" s="12"/>
    </row>
    <row r="201">
      <c r="B201" s="12"/>
      <c r="C201" s="12"/>
      <c r="D201" s="12"/>
    </row>
    <row r="202">
      <c r="B202" s="12"/>
      <c r="C202" s="12"/>
      <c r="D202" s="12"/>
    </row>
    <row r="203">
      <c r="B203" s="12"/>
      <c r="C203" s="12"/>
      <c r="D203" s="12"/>
    </row>
    <row r="204">
      <c r="B204" s="12"/>
      <c r="C204" s="12"/>
      <c r="D204" s="12"/>
    </row>
    <row r="205">
      <c r="B205" s="12"/>
      <c r="C205" s="12"/>
      <c r="D205" s="12"/>
    </row>
    <row r="206">
      <c r="B206" s="12"/>
      <c r="C206" s="12"/>
      <c r="D206" s="12"/>
    </row>
    <row r="207">
      <c r="B207" s="12"/>
      <c r="C207" s="12"/>
      <c r="D207" s="12"/>
    </row>
    <row r="208">
      <c r="B208" s="12"/>
      <c r="C208" s="12"/>
      <c r="D208" s="12"/>
    </row>
    <row r="209">
      <c r="B209" s="12"/>
      <c r="C209" s="12"/>
      <c r="D209" s="12"/>
    </row>
    <row r="210">
      <c r="B210" s="12"/>
      <c r="C210" s="12"/>
      <c r="D210" s="12"/>
    </row>
    <row r="211">
      <c r="B211" s="12"/>
      <c r="C211" s="12"/>
      <c r="D211" s="12"/>
    </row>
    <row r="212">
      <c r="B212" s="12"/>
      <c r="C212" s="12"/>
      <c r="D212" s="12"/>
    </row>
    <row r="213">
      <c r="B213" s="12"/>
      <c r="C213" s="12"/>
      <c r="D213" s="12"/>
    </row>
    <row r="214">
      <c r="B214" s="12"/>
      <c r="C214" s="12"/>
      <c r="D214" s="12"/>
    </row>
    <row r="215">
      <c r="B215" s="12"/>
      <c r="C215" s="12"/>
      <c r="D215" s="12"/>
    </row>
    <row r="216">
      <c r="B216" s="12"/>
      <c r="C216" s="12"/>
      <c r="D216" s="12"/>
    </row>
    <row r="217">
      <c r="B217" s="12"/>
      <c r="C217" s="12"/>
      <c r="D217" s="12"/>
    </row>
    <row r="218">
      <c r="B218" s="12"/>
      <c r="C218" s="12"/>
      <c r="D218" s="12"/>
    </row>
    <row r="219">
      <c r="B219" s="12"/>
      <c r="C219" s="12"/>
      <c r="D219" s="12"/>
    </row>
    <row r="220">
      <c r="B220" s="12"/>
      <c r="C220" s="12"/>
      <c r="D220" s="12"/>
    </row>
    <row r="221">
      <c r="B221" s="12"/>
      <c r="C221" s="12"/>
      <c r="D221" s="12"/>
    </row>
    <row r="222">
      <c r="B222" s="12"/>
      <c r="C222" s="12"/>
      <c r="D222" s="12"/>
    </row>
    <row r="223">
      <c r="B223" s="12"/>
      <c r="C223" s="12"/>
      <c r="D223" s="12"/>
    </row>
    <row r="224">
      <c r="B224" s="12"/>
      <c r="C224" s="12"/>
      <c r="D224" s="12"/>
    </row>
    <row r="225">
      <c r="B225" s="12"/>
      <c r="C225" s="12"/>
      <c r="D225" s="12"/>
    </row>
    <row r="226">
      <c r="B226" s="12"/>
      <c r="C226" s="12"/>
      <c r="D226" s="12"/>
    </row>
    <row r="227">
      <c r="B227" s="12"/>
      <c r="C227" s="12"/>
      <c r="D227" s="12"/>
    </row>
    <row r="228">
      <c r="B228" s="12"/>
      <c r="C228" s="12"/>
      <c r="D228" s="12"/>
    </row>
    <row r="229">
      <c r="B229" s="12"/>
      <c r="C229" s="12"/>
      <c r="D229" s="12"/>
    </row>
    <row r="230">
      <c r="B230" s="12"/>
      <c r="C230" s="12"/>
      <c r="D230" s="12"/>
    </row>
    <row r="231">
      <c r="B231" s="12"/>
      <c r="C231" s="12"/>
      <c r="D231" s="12"/>
    </row>
    <row r="232">
      <c r="B232" s="12"/>
      <c r="C232" s="12"/>
      <c r="D232" s="12"/>
    </row>
    <row r="233">
      <c r="B233" s="12"/>
      <c r="C233" s="12"/>
      <c r="D233" s="12"/>
    </row>
    <row r="234">
      <c r="B234" s="12"/>
      <c r="C234" s="12"/>
      <c r="D234" s="12"/>
    </row>
    <row r="235">
      <c r="B235" s="12"/>
      <c r="C235" s="12"/>
      <c r="D235" s="12"/>
    </row>
    <row r="236">
      <c r="B236" s="12"/>
      <c r="C236" s="12"/>
      <c r="D236" s="12"/>
    </row>
    <row r="237">
      <c r="B237" s="12"/>
      <c r="C237" s="12"/>
      <c r="D237" s="12"/>
    </row>
    <row r="238">
      <c r="B238" s="12"/>
      <c r="C238" s="12"/>
      <c r="D238" s="12"/>
    </row>
    <row r="239">
      <c r="B239" s="12"/>
      <c r="C239" s="12"/>
      <c r="D239" s="12"/>
    </row>
    <row r="240">
      <c r="B240" s="12"/>
      <c r="C240" s="12"/>
      <c r="D240" s="12"/>
    </row>
    <row r="241">
      <c r="B241" s="12"/>
      <c r="C241" s="12"/>
      <c r="D241" s="12"/>
    </row>
    <row r="242">
      <c r="B242" s="12"/>
      <c r="C242" s="12"/>
      <c r="D242" s="12"/>
    </row>
    <row r="243">
      <c r="B243" s="12"/>
      <c r="C243" s="12"/>
      <c r="D243" s="12"/>
    </row>
    <row r="244">
      <c r="B244" s="12"/>
      <c r="C244" s="12"/>
      <c r="D244" s="12"/>
    </row>
    <row r="245">
      <c r="B245" s="12"/>
      <c r="C245" s="12"/>
      <c r="D245" s="12"/>
    </row>
    <row r="246">
      <c r="B246" s="12"/>
      <c r="C246" s="12"/>
      <c r="D246" s="12"/>
    </row>
    <row r="247">
      <c r="B247" s="12"/>
      <c r="C247" s="12"/>
      <c r="D247" s="12"/>
    </row>
    <row r="248">
      <c r="B248" s="12"/>
      <c r="C248" s="12"/>
      <c r="D248" s="12"/>
    </row>
    <row r="249">
      <c r="B249" s="12"/>
      <c r="C249" s="12"/>
      <c r="D249" s="12"/>
    </row>
    <row r="250">
      <c r="B250" s="12"/>
      <c r="C250" s="12"/>
      <c r="D250" s="12"/>
    </row>
    <row r="251">
      <c r="B251" s="12"/>
      <c r="C251" s="12"/>
      <c r="D251" s="12"/>
    </row>
    <row r="252">
      <c r="B252" s="12"/>
      <c r="C252" s="12"/>
      <c r="D252" s="12"/>
    </row>
    <row r="253">
      <c r="B253" s="12"/>
      <c r="C253" s="12"/>
      <c r="D253" s="12"/>
    </row>
    <row r="254">
      <c r="B254" s="12"/>
      <c r="C254" s="12"/>
      <c r="D254" s="12"/>
    </row>
    <row r="255">
      <c r="B255" s="12"/>
      <c r="C255" s="12"/>
      <c r="D255" s="12"/>
    </row>
    <row r="256">
      <c r="B256" s="12"/>
      <c r="C256" s="12"/>
      <c r="D256" s="12"/>
    </row>
    <row r="257">
      <c r="B257" s="12"/>
      <c r="C257" s="12"/>
      <c r="D257" s="12"/>
    </row>
    <row r="258">
      <c r="B258" s="12"/>
      <c r="C258" s="12"/>
      <c r="D258" s="12"/>
    </row>
    <row r="259">
      <c r="B259" s="12"/>
      <c r="C259" s="12"/>
      <c r="D259" s="12"/>
    </row>
    <row r="260">
      <c r="B260" s="12"/>
      <c r="C260" s="12"/>
      <c r="D260" s="12"/>
    </row>
    <row r="261">
      <c r="B261" s="12"/>
      <c r="C261" s="12"/>
      <c r="D261" s="12"/>
    </row>
    <row r="262">
      <c r="B262" s="12"/>
      <c r="C262" s="12"/>
      <c r="D262" s="12"/>
    </row>
    <row r="263">
      <c r="B263" s="12"/>
      <c r="C263" s="12"/>
      <c r="D263" s="12"/>
    </row>
    <row r="264">
      <c r="B264" s="12"/>
      <c r="C264" s="12"/>
      <c r="D264" s="12"/>
    </row>
    <row r="265">
      <c r="B265" s="12"/>
      <c r="C265" s="12"/>
      <c r="D265" s="12"/>
    </row>
    <row r="266">
      <c r="B266" s="12"/>
      <c r="C266" s="12"/>
      <c r="D266" s="12"/>
    </row>
    <row r="267">
      <c r="B267" s="12"/>
      <c r="C267" s="12"/>
      <c r="D267" s="12"/>
    </row>
    <row r="268">
      <c r="B268" s="12"/>
      <c r="C268" s="12"/>
      <c r="D268" s="12"/>
    </row>
    <row r="269">
      <c r="B269" s="12"/>
      <c r="C269" s="12"/>
      <c r="D269" s="12"/>
    </row>
    <row r="270">
      <c r="B270" s="12"/>
      <c r="C270" s="12"/>
      <c r="D270" s="12"/>
    </row>
    <row r="271">
      <c r="B271" s="12"/>
      <c r="C271" s="12"/>
      <c r="D271" s="12"/>
    </row>
    <row r="272">
      <c r="B272" s="12"/>
      <c r="C272" s="12"/>
      <c r="D272" s="12"/>
    </row>
    <row r="273">
      <c r="B273" s="12"/>
      <c r="C273" s="12"/>
      <c r="D273" s="12"/>
    </row>
    <row r="274">
      <c r="B274" s="12"/>
      <c r="C274" s="12"/>
      <c r="D274" s="12"/>
    </row>
    <row r="275">
      <c r="B275" s="12"/>
      <c r="C275" s="12"/>
      <c r="D275" s="12"/>
    </row>
    <row r="276">
      <c r="B276" s="12"/>
      <c r="C276" s="12"/>
      <c r="D276" s="12"/>
    </row>
    <row r="277">
      <c r="B277" s="12"/>
      <c r="C277" s="12"/>
      <c r="D277" s="12"/>
    </row>
    <row r="278">
      <c r="B278" s="12"/>
      <c r="C278" s="12"/>
      <c r="D278" s="12"/>
    </row>
    <row r="279">
      <c r="B279" s="12"/>
      <c r="C279" s="12"/>
      <c r="D279" s="12"/>
    </row>
    <row r="280">
      <c r="B280" s="12"/>
      <c r="C280" s="12"/>
      <c r="D280" s="12"/>
    </row>
    <row r="281">
      <c r="B281" s="12"/>
      <c r="C281" s="12"/>
      <c r="D281" s="12"/>
    </row>
    <row r="282">
      <c r="B282" s="12"/>
      <c r="C282" s="12"/>
      <c r="D282" s="12"/>
    </row>
    <row r="283">
      <c r="B283" s="12"/>
      <c r="C283" s="12"/>
      <c r="D283" s="12"/>
    </row>
    <row r="284">
      <c r="B284" s="12"/>
      <c r="C284" s="12"/>
      <c r="D284" s="12"/>
    </row>
    <row r="285">
      <c r="B285" s="12"/>
      <c r="C285" s="12"/>
      <c r="D285" s="12"/>
    </row>
    <row r="286">
      <c r="B286" s="12"/>
      <c r="C286" s="12"/>
      <c r="D286" s="12"/>
    </row>
    <row r="287">
      <c r="B287" s="12"/>
      <c r="C287" s="12"/>
      <c r="D287" s="12"/>
    </row>
    <row r="288">
      <c r="B288" s="12"/>
      <c r="C288" s="12"/>
      <c r="D288" s="12"/>
    </row>
    <row r="289">
      <c r="B289" s="12"/>
      <c r="C289" s="12"/>
      <c r="D289" s="12"/>
    </row>
    <row r="290">
      <c r="B290" s="12"/>
      <c r="C290" s="12"/>
      <c r="D290" s="12"/>
    </row>
    <row r="291">
      <c r="B291" s="12"/>
      <c r="C291" s="12"/>
      <c r="D291" s="12"/>
    </row>
    <row r="292">
      <c r="B292" s="12"/>
      <c r="C292" s="12"/>
      <c r="D292" s="12"/>
    </row>
    <row r="293">
      <c r="B293" s="12"/>
      <c r="C293" s="12"/>
      <c r="D293" s="12"/>
    </row>
    <row r="294">
      <c r="B294" s="12"/>
      <c r="C294" s="12"/>
      <c r="D294" s="12"/>
    </row>
    <row r="295">
      <c r="B295" s="12"/>
      <c r="C295" s="12"/>
      <c r="D295" s="12"/>
    </row>
    <row r="296">
      <c r="B296" s="12"/>
      <c r="C296" s="12"/>
      <c r="D296" s="12"/>
    </row>
    <row r="297">
      <c r="B297" s="12"/>
      <c r="C297" s="12"/>
      <c r="D297" s="12"/>
    </row>
    <row r="298">
      <c r="B298" s="12"/>
      <c r="C298" s="12"/>
      <c r="D298" s="12"/>
    </row>
    <row r="299">
      <c r="B299" s="12"/>
      <c r="C299" s="12"/>
      <c r="D299" s="12"/>
    </row>
    <row r="300">
      <c r="B300" s="12"/>
      <c r="C300" s="12"/>
      <c r="D300" s="12"/>
    </row>
    <row r="301">
      <c r="B301" s="12"/>
      <c r="C301" s="12"/>
      <c r="D301" s="12"/>
    </row>
    <row r="302">
      <c r="B302" s="12"/>
      <c r="C302" s="12"/>
      <c r="D302" s="12"/>
    </row>
    <row r="303">
      <c r="B303" s="12"/>
      <c r="C303" s="12"/>
      <c r="D303" s="12"/>
    </row>
    <row r="304">
      <c r="B304" s="12"/>
      <c r="C304" s="12"/>
      <c r="D304" s="12"/>
    </row>
    <row r="305">
      <c r="B305" s="12"/>
      <c r="C305" s="12"/>
      <c r="D305" s="12"/>
    </row>
    <row r="306">
      <c r="B306" s="12"/>
      <c r="C306" s="12"/>
      <c r="D306" s="12"/>
    </row>
    <row r="307">
      <c r="B307" s="12"/>
      <c r="C307" s="12"/>
      <c r="D307" s="12"/>
    </row>
    <row r="308">
      <c r="B308" s="12"/>
      <c r="C308" s="12"/>
      <c r="D308" s="12"/>
    </row>
    <row r="309">
      <c r="B309" s="12"/>
      <c r="C309" s="12"/>
      <c r="D309" s="12"/>
    </row>
    <row r="310">
      <c r="B310" s="12"/>
      <c r="C310" s="12"/>
      <c r="D310" s="12"/>
    </row>
    <row r="311">
      <c r="B311" s="12"/>
      <c r="C311" s="12"/>
      <c r="D311" s="12"/>
    </row>
    <row r="312">
      <c r="B312" s="12"/>
      <c r="C312" s="12"/>
      <c r="D312" s="12"/>
    </row>
    <row r="313">
      <c r="B313" s="12"/>
      <c r="C313" s="12"/>
      <c r="D313" s="12"/>
    </row>
    <row r="314">
      <c r="B314" s="12"/>
      <c r="C314" s="12"/>
      <c r="D314" s="12"/>
    </row>
    <row r="315">
      <c r="B315" s="12"/>
      <c r="C315" s="12"/>
      <c r="D315" s="12"/>
    </row>
    <row r="316">
      <c r="B316" s="12"/>
      <c r="C316" s="12"/>
      <c r="D316" s="12"/>
    </row>
    <row r="317">
      <c r="B317" s="12"/>
      <c r="C317" s="12"/>
      <c r="D317" s="12"/>
    </row>
    <row r="318">
      <c r="B318" s="12"/>
      <c r="C318" s="12"/>
      <c r="D318" s="12"/>
    </row>
    <row r="319">
      <c r="B319" s="12"/>
      <c r="C319" s="12"/>
      <c r="D319" s="12"/>
    </row>
    <row r="320">
      <c r="B320" s="12"/>
      <c r="C320" s="12"/>
      <c r="D320" s="12"/>
    </row>
    <row r="321">
      <c r="B321" s="12"/>
      <c r="C321" s="12"/>
      <c r="D321" s="12"/>
    </row>
    <row r="322">
      <c r="B322" s="12"/>
      <c r="C322" s="12"/>
      <c r="D322" s="12"/>
    </row>
    <row r="323">
      <c r="B323" s="12"/>
      <c r="C323" s="12"/>
      <c r="D323" s="12"/>
    </row>
    <row r="324">
      <c r="B324" s="12"/>
      <c r="C324" s="12"/>
      <c r="D324" s="12"/>
    </row>
    <row r="325">
      <c r="B325" s="12"/>
      <c r="C325" s="12"/>
      <c r="D325" s="12"/>
    </row>
    <row r="326">
      <c r="B326" s="12"/>
      <c r="C326" s="12"/>
      <c r="D326" s="12"/>
    </row>
    <row r="327">
      <c r="B327" s="12"/>
      <c r="C327" s="12"/>
      <c r="D327" s="12"/>
    </row>
    <row r="328">
      <c r="B328" s="12"/>
      <c r="C328" s="12"/>
      <c r="D328" s="12"/>
    </row>
    <row r="329">
      <c r="B329" s="12"/>
      <c r="C329" s="12"/>
      <c r="D329" s="12"/>
    </row>
    <row r="330">
      <c r="B330" s="12"/>
      <c r="C330" s="12"/>
      <c r="D330" s="12"/>
    </row>
    <row r="331">
      <c r="B331" s="12"/>
      <c r="C331" s="12"/>
      <c r="D331" s="12"/>
    </row>
    <row r="332">
      <c r="B332" s="12"/>
      <c r="C332" s="12"/>
      <c r="D332" s="12"/>
    </row>
    <row r="333">
      <c r="B333" s="12"/>
      <c r="C333" s="12"/>
      <c r="D333" s="12"/>
    </row>
    <row r="334">
      <c r="B334" s="12"/>
      <c r="C334" s="12"/>
      <c r="D334" s="12"/>
    </row>
    <row r="335">
      <c r="B335" s="12"/>
      <c r="C335" s="12"/>
      <c r="D335" s="12"/>
    </row>
    <row r="336">
      <c r="B336" s="12"/>
      <c r="C336" s="12"/>
      <c r="D336" s="12"/>
    </row>
    <row r="337">
      <c r="B337" s="12"/>
      <c r="C337" s="12"/>
      <c r="D337" s="12"/>
    </row>
    <row r="338">
      <c r="B338" s="12"/>
      <c r="C338" s="12"/>
      <c r="D338" s="12"/>
    </row>
    <row r="339">
      <c r="B339" s="12"/>
      <c r="C339" s="12"/>
      <c r="D339" s="12"/>
    </row>
    <row r="340">
      <c r="B340" s="12"/>
      <c r="C340" s="12"/>
      <c r="D340" s="12"/>
    </row>
    <row r="341">
      <c r="B341" s="12"/>
      <c r="C341" s="12"/>
      <c r="D341" s="12"/>
    </row>
    <row r="342">
      <c r="B342" s="12"/>
      <c r="C342" s="12"/>
      <c r="D342" s="12"/>
    </row>
    <row r="343">
      <c r="B343" s="12"/>
      <c r="C343" s="12"/>
      <c r="D343" s="12"/>
    </row>
    <row r="344">
      <c r="B344" s="12"/>
      <c r="C344" s="12"/>
      <c r="D344" s="12"/>
    </row>
    <row r="345">
      <c r="B345" s="12"/>
      <c r="C345" s="12"/>
      <c r="D345" s="12"/>
    </row>
    <row r="346">
      <c r="B346" s="12"/>
      <c r="C346" s="12"/>
      <c r="D346" s="12"/>
    </row>
    <row r="347">
      <c r="B347" s="12"/>
      <c r="C347" s="12"/>
      <c r="D347" s="12"/>
    </row>
    <row r="348">
      <c r="B348" s="12"/>
      <c r="C348" s="12"/>
      <c r="D348" s="12"/>
    </row>
    <row r="349">
      <c r="B349" s="12"/>
      <c r="C349" s="12"/>
      <c r="D349" s="12"/>
    </row>
    <row r="350">
      <c r="B350" s="12"/>
      <c r="C350" s="12"/>
      <c r="D350" s="12"/>
    </row>
    <row r="351">
      <c r="B351" s="12"/>
      <c r="C351" s="12"/>
      <c r="D351" s="12"/>
    </row>
    <row r="352">
      <c r="B352" s="12"/>
      <c r="C352" s="12"/>
      <c r="D352" s="12"/>
    </row>
    <row r="353">
      <c r="B353" s="12"/>
      <c r="C353" s="12"/>
      <c r="D353" s="12"/>
    </row>
    <row r="354">
      <c r="B354" s="12"/>
      <c r="C354" s="12"/>
      <c r="D354" s="12"/>
    </row>
    <row r="355">
      <c r="B355" s="12"/>
      <c r="C355" s="12"/>
      <c r="D355" s="12"/>
    </row>
    <row r="356">
      <c r="B356" s="12"/>
      <c r="C356" s="12"/>
      <c r="D356" s="12"/>
    </row>
    <row r="357">
      <c r="B357" s="12"/>
      <c r="C357" s="12"/>
      <c r="D357" s="12"/>
    </row>
    <row r="358">
      <c r="B358" s="12"/>
      <c r="C358" s="12"/>
      <c r="D358" s="12"/>
    </row>
    <row r="359">
      <c r="B359" s="12"/>
      <c r="C359" s="12"/>
      <c r="D359" s="12"/>
    </row>
    <row r="360">
      <c r="B360" s="12"/>
      <c r="C360" s="12"/>
      <c r="D360" s="12"/>
    </row>
    <row r="361">
      <c r="B361" s="12"/>
      <c r="C361" s="12"/>
      <c r="D361" s="12"/>
    </row>
    <row r="362">
      <c r="B362" s="12"/>
      <c r="C362" s="12"/>
      <c r="D362" s="12"/>
    </row>
    <row r="363">
      <c r="B363" s="12"/>
      <c r="C363" s="12"/>
      <c r="D363" s="12"/>
    </row>
    <row r="364">
      <c r="B364" s="12"/>
      <c r="C364" s="12"/>
      <c r="D364" s="12"/>
    </row>
    <row r="365">
      <c r="B365" s="12"/>
      <c r="C365" s="12"/>
      <c r="D365" s="12"/>
    </row>
    <row r="366">
      <c r="B366" s="12"/>
      <c r="C366" s="12"/>
      <c r="D366" s="12"/>
    </row>
    <row r="367">
      <c r="B367" s="12"/>
      <c r="C367" s="12"/>
      <c r="D367" s="12"/>
    </row>
    <row r="368">
      <c r="B368" s="12"/>
      <c r="C368" s="12"/>
      <c r="D368" s="12"/>
    </row>
    <row r="369">
      <c r="B369" s="12"/>
      <c r="C369" s="12"/>
      <c r="D369" s="12"/>
    </row>
    <row r="370">
      <c r="B370" s="12"/>
      <c r="C370" s="12"/>
      <c r="D370" s="12"/>
    </row>
    <row r="371">
      <c r="B371" s="12"/>
      <c r="C371" s="12"/>
      <c r="D371" s="12"/>
    </row>
    <row r="372">
      <c r="B372" s="12"/>
      <c r="C372" s="12"/>
      <c r="D372" s="12"/>
    </row>
    <row r="373">
      <c r="B373" s="12"/>
      <c r="C373" s="12"/>
      <c r="D373" s="12"/>
    </row>
    <row r="374">
      <c r="B374" s="12"/>
      <c r="C374" s="12"/>
      <c r="D374" s="12"/>
    </row>
    <row r="375">
      <c r="B375" s="12"/>
      <c r="C375" s="12"/>
      <c r="D375" s="12"/>
    </row>
    <row r="376">
      <c r="B376" s="12"/>
      <c r="C376" s="12"/>
      <c r="D376" s="12"/>
    </row>
    <row r="377">
      <c r="B377" s="12"/>
      <c r="C377" s="12"/>
      <c r="D377" s="12"/>
    </row>
    <row r="378">
      <c r="B378" s="12"/>
      <c r="C378" s="12"/>
      <c r="D378" s="12"/>
    </row>
    <row r="379">
      <c r="B379" s="12"/>
      <c r="C379" s="12"/>
      <c r="D379" s="12"/>
    </row>
    <row r="380">
      <c r="B380" s="12"/>
      <c r="C380" s="12"/>
      <c r="D380" s="12"/>
    </row>
    <row r="381">
      <c r="B381" s="12"/>
      <c r="C381" s="12"/>
      <c r="D381" s="12"/>
    </row>
    <row r="382">
      <c r="B382" s="12"/>
      <c r="C382" s="12"/>
      <c r="D382" s="12"/>
    </row>
    <row r="383">
      <c r="B383" s="12"/>
      <c r="C383" s="12"/>
      <c r="D383" s="12"/>
    </row>
    <row r="384">
      <c r="B384" s="12"/>
      <c r="C384" s="12"/>
      <c r="D384" s="12"/>
    </row>
    <row r="385">
      <c r="B385" s="12"/>
      <c r="C385" s="12"/>
      <c r="D385" s="12"/>
    </row>
    <row r="386">
      <c r="B386" s="12"/>
      <c r="C386" s="12"/>
      <c r="D386" s="12"/>
    </row>
    <row r="387">
      <c r="B387" s="12"/>
      <c r="C387" s="12"/>
      <c r="D387" s="12"/>
    </row>
    <row r="388">
      <c r="B388" s="12"/>
      <c r="C388" s="12"/>
      <c r="D388" s="12"/>
    </row>
    <row r="389">
      <c r="B389" s="12"/>
      <c r="C389" s="12"/>
      <c r="D389" s="12"/>
    </row>
    <row r="390">
      <c r="B390" s="12"/>
      <c r="C390" s="12"/>
      <c r="D390" s="12"/>
    </row>
    <row r="391">
      <c r="B391" s="12"/>
      <c r="C391" s="12"/>
      <c r="D391" s="12"/>
    </row>
    <row r="392">
      <c r="B392" s="12"/>
      <c r="C392" s="12"/>
      <c r="D392" s="12"/>
    </row>
    <row r="393">
      <c r="B393" s="12"/>
      <c r="C393" s="12"/>
      <c r="D393" s="12"/>
    </row>
    <row r="394">
      <c r="B394" s="12"/>
      <c r="C394" s="12"/>
      <c r="D394" s="12"/>
    </row>
    <row r="395">
      <c r="B395" s="12"/>
      <c r="C395" s="12"/>
      <c r="D395" s="12"/>
    </row>
    <row r="396">
      <c r="B396" s="12"/>
      <c r="C396" s="12"/>
      <c r="D396" s="12"/>
    </row>
    <row r="397">
      <c r="B397" s="12"/>
      <c r="C397" s="12"/>
      <c r="D397" s="12"/>
    </row>
    <row r="398">
      <c r="B398" s="12"/>
      <c r="C398" s="12"/>
      <c r="D398" s="12"/>
    </row>
    <row r="399">
      <c r="B399" s="12"/>
      <c r="C399" s="12"/>
      <c r="D399" s="12"/>
    </row>
    <row r="400">
      <c r="B400" s="12"/>
      <c r="C400" s="12"/>
      <c r="D400" s="12"/>
    </row>
    <row r="401">
      <c r="B401" s="12"/>
      <c r="C401" s="12"/>
      <c r="D401" s="12"/>
    </row>
    <row r="402">
      <c r="B402" s="12"/>
      <c r="C402" s="12"/>
      <c r="D402" s="12"/>
    </row>
    <row r="403">
      <c r="B403" s="12"/>
      <c r="C403" s="12"/>
      <c r="D403" s="12"/>
    </row>
    <row r="404">
      <c r="B404" s="12"/>
      <c r="C404" s="12"/>
      <c r="D404" s="12"/>
    </row>
    <row r="405">
      <c r="B405" s="12"/>
      <c r="C405" s="12"/>
      <c r="D405" s="12"/>
    </row>
    <row r="406">
      <c r="B406" s="12"/>
      <c r="C406" s="12"/>
      <c r="D406" s="12"/>
    </row>
    <row r="407">
      <c r="B407" s="12"/>
      <c r="C407" s="12"/>
      <c r="D407" s="12"/>
    </row>
    <row r="408">
      <c r="B408" s="12"/>
      <c r="C408" s="12"/>
      <c r="D408" s="12"/>
    </row>
    <row r="409">
      <c r="B409" s="12"/>
      <c r="C409" s="12"/>
      <c r="D409" s="12"/>
    </row>
    <row r="410">
      <c r="B410" s="12"/>
      <c r="C410" s="12"/>
      <c r="D410" s="12"/>
    </row>
    <row r="411">
      <c r="B411" s="12"/>
      <c r="C411" s="12"/>
      <c r="D411" s="12"/>
    </row>
    <row r="412">
      <c r="B412" s="12"/>
      <c r="C412" s="12"/>
      <c r="D412" s="12"/>
    </row>
    <row r="413">
      <c r="B413" s="12"/>
      <c r="C413" s="12"/>
      <c r="D413" s="12"/>
    </row>
    <row r="414">
      <c r="B414" s="12"/>
      <c r="C414" s="12"/>
      <c r="D414" s="12"/>
    </row>
    <row r="415">
      <c r="B415" s="12"/>
      <c r="C415" s="12"/>
      <c r="D415" s="12"/>
    </row>
    <row r="416">
      <c r="B416" s="12"/>
      <c r="C416" s="12"/>
      <c r="D416" s="12"/>
    </row>
    <row r="417">
      <c r="B417" s="12"/>
      <c r="C417" s="12"/>
      <c r="D417" s="12"/>
    </row>
    <row r="418">
      <c r="B418" s="12"/>
      <c r="C418" s="12"/>
      <c r="D418" s="12"/>
    </row>
    <row r="419">
      <c r="B419" s="12"/>
      <c r="C419" s="12"/>
      <c r="D419" s="12"/>
    </row>
    <row r="420">
      <c r="B420" s="12"/>
      <c r="C420" s="12"/>
      <c r="D420" s="12"/>
    </row>
    <row r="421">
      <c r="B421" s="12"/>
      <c r="C421" s="12"/>
      <c r="D421" s="12"/>
    </row>
    <row r="422">
      <c r="B422" s="12"/>
      <c r="C422" s="12"/>
      <c r="D422" s="12"/>
    </row>
    <row r="423">
      <c r="B423" s="12"/>
      <c r="C423" s="12"/>
      <c r="D423" s="12"/>
    </row>
    <row r="424">
      <c r="B424" s="12"/>
      <c r="C424" s="12"/>
      <c r="D424" s="12"/>
    </row>
    <row r="425">
      <c r="B425" s="12"/>
      <c r="C425" s="12"/>
      <c r="D425" s="12"/>
    </row>
    <row r="426">
      <c r="B426" s="12"/>
      <c r="C426" s="12"/>
      <c r="D426" s="12"/>
    </row>
    <row r="427">
      <c r="B427" s="12"/>
      <c r="C427" s="12"/>
      <c r="D427" s="12"/>
    </row>
    <row r="428">
      <c r="B428" s="12"/>
      <c r="C428" s="12"/>
      <c r="D428" s="12"/>
    </row>
    <row r="429">
      <c r="B429" s="12"/>
      <c r="C429" s="12"/>
      <c r="D429" s="12"/>
    </row>
    <row r="430">
      <c r="B430" s="12"/>
      <c r="C430" s="12"/>
      <c r="D430" s="12"/>
    </row>
    <row r="431">
      <c r="B431" s="12"/>
      <c r="C431" s="12"/>
      <c r="D431" s="12"/>
    </row>
    <row r="432">
      <c r="B432" s="12"/>
      <c r="C432" s="12"/>
      <c r="D432" s="12"/>
    </row>
    <row r="433">
      <c r="B433" s="12"/>
      <c r="C433" s="12"/>
      <c r="D433" s="12"/>
    </row>
    <row r="434">
      <c r="B434" s="12"/>
      <c r="C434" s="12"/>
      <c r="D434" s="12"/>
    </row>
    <row r="435">
      <c r="B435" s="12"/>
      <c r="C435" s="12"/>
      <c r="D435" s="12"/>
    </row>
    <row r="436">
      <c r="B436" s="12"/>
      <c r="C436" s="12"/>
      <c r="D436" s="12"/>
    </row>
    <row r="437">
      <c r="B437" s="12"/>
      <c r="C437" s="12"/>
      <c r="D437" s="12"/>
    </row>
    <row r="438">
      <c r="B438" s="12"/>
      <c r="C438" s="12"/>
      <c r="D438" s="12"/>
    </row>
    <row r="439">
      <c r="B439" s="12"/>
      <c r="C439" s="12"/>
      <c r="D439" s="12"/>
    </row>
    <row r="440">
      <c r="B440" s="12"/>
      <c r="C440" s="12"/>
      <c r="D440" s="12"/>
    </row>
    <row r="441">
      <c r="B441" s="12"/>
      <c r="C441" s="12"/>
      <c r="D441" s="12"/>
    </row>
    <row r="442">
      <c r="B442" s="12"/>
      <c r="C442" s="12"/>
      <c r="D442" s="12"/>
    </row>
    <row r="443">
      <c r="B443" s="12"/>
      <c r="C443" s="12"/>
      <c r="D443" s="12"/>
    </row>
    <row r="444">
      <c r="B444" s="12"/>
      <c r="C444" s="12"/>
      <c r="D444" s="12"/>
    </row>
    <row r="445">
      <c r="B445" s="12"/>
      <c r="C445" s="12"/>
      <c r="D445" s="12"/>
    </row>
    <row r="446">
      <c r="B446" s="12"/>
      <c r="C446" s="12"/>
      <c r="D446" s="12"/>
    </row>
    <row r="447">
      <c r="B447" s="12"/>
      <c r="C447" s="12"/>
      <c r="D447" s="12"/>
    </row>
    <row r="448">
      <c r="B448" s="12"/>
      <c r="C448" s="12"/>
      <c r="D448" s="12"/>
    </row>
    <row r="449">
      <c r="B449" s="12"/>
      <c r="C449" s="12"/>
      <c r="D449" s="12"/>
    </row>
    <row r="450">
      <c r="B450" s="12"/>
      <c r="C450" s="12"/>
      <c r="D450" s="12"/>
    </row>
    <row r="451">
      <c r="B451" s="12"/>
      <c r="C451" s="12"/>
      <c r="D451" s="12"/>
    </row>
    <row r="452">
      <c r="B452" s="12"/>
      <c r="C452" s="12"/>
      <c r="D452" s="12"/>
    </row>
    <row r="453">
      <c r="B453" s="12"/>
      <c r="C453" s="12"/>
      <c r="D453" s="12"/>
    </row>
    <row r="454">
      <c r="B454" s="12"/>
      <c r="C454" s="12"/>
      <c r="D454" s="12"/>
    </row>
    <row r="455">
      <c r="B455" s="12"/>
      <c r="C455" s="12"/>
      <c r="D455" s="12"/>
    </row>
    <row r="456">
      <c r="B456" s="12"/>
      <c r="C456" s="12"/>
      <c r="D456" s="12"/>
    </row>
    <row r="457">
      <c r="B457" s="12"/>
      <c r="C457" s="12"/>
      <c r="D457" s="12"/>
    </row>
    <row r="458">
      <c r="B458" s="12"/>
      <c r="C458" s="12"/>
      <c r="D458" s="12"/>
    </row>
    <row r="459">
      <c r="B459" s="12"/>
      <c r="C459" s="12"/>
      <c r="D459" s="12"/>
    </row>
    <row r="460">
      <c r="B460" s="12"/>
      <c r="C460" s="12"/>
      <c r="D460" s="12"/>
    </row>
    <row r="461">
      <c r="B461" s="12"/>
      <c r="C461" s="12"/>
      <c r="D461" s="12"/>
    </row>
    <row r="462">
      <c r="B462" s="12"/>
      <c r="C462" s="12"/>
      <c r="D462" s="12"/>
    </row>
    <row r="463">
      <c r="B463" s="12"/>
      <c r="C463" s="12"/>
      <c r="D463" s="12"/>
    </row>
    <row r="464">
      <c r="B464" s="12"/>
      <c r="C464" s="12"/>
      <c r="D464" s="12"/>
    </row>
    <row r="465">
      <c r="B465" s="12"/>
      <c r="C465" s="12"/>
      <c r="D465" s="12"/>
    </row>
    <row r="466">
      <c r="B466" s="12"/>
      <c r="C466" s="12"/>
      <c r="D466" s="12"/>
    </row>
    <row r="467">
      <c r="B467" s="12"/>
      <c r="C467" s="12"/>
      <c r="D467" s="12"/>
    </row>
    <row r="468">
      <c r="B468" s="12"/>
      <c r="C468" s="12"/>
      <c r="D468" s="12"/>
    </row>
    <row r="469">
      <c r="B469" s="12"/>
      <c r="C469" s="12"/>
      <c r="D469" s="12"/>
    </row>
    <row r="470">
      <c r="B470" s="12"/>
      <c r="C470" s="12"/>
      <c r="D470" s="12"/>
    </row>
    <row r="471">
      <c r="B471" s="12"/>
      <c r="C471" s="12"/>
      <c r="D471" s="12"/>
    </row>
    <row r="472">
      <c r="B472" s="12"/>
      <c r="C472" s="12"/>
      <c r="D472" s="12"/>
    </row>
    <row r="473">
      <c r="B473" s="12"/>
      <c r="C473" s="12"/>
      <c r="D473" s="12"/>
    </row>
    <row r="474">
      <c r="B474" s="12"/>
      <c r="C474" s="12"/>
      <c r="D474" s="12"/>
    </row>
    <row r="475">
      <c r="B475" s="12"/>
      <c r="C475" s="12"/>
      <c r="D475" s="12"/>
    </row>
    <row r="476">
      <c r="B476" s="12"/>
      <c r="C476" s="12"/>
      <c r="D476" s="12"/>
    </row>
    <row r="477">
      <c r="B477" s="12"/>
      <c r="C477" s="12"/>
      <c r="D477" s="12"/>
    </row>
    <row r="478">
      <c r="B478" s="12"/>
      <c r="C478" s="12"/>
      <c r="D478" s="12"/>
    </row>
    <row r="479">
      <c r="B479" s="12"/>
      <c r="C479" s="12"/>
      <c r="D479" s="12"/>
    </row>
    <row r="480">
      <c r="B480" s="12"/>
      <c r="C480" s="12"/>
      <c r="D480" s="12"/>
    </row>
    <row r="481">
      <c r="B481" s="12"/>
      <c r="C481" s="12"/>
      <c r="D481" s="12"/>
    </row>
    <row r="482">
      <c r="B482" s="12"/>
      <c r="C482" s="12"/>
      <c r="D482" s="12"/>
    </row>
    <row r="483">
      <c r="B483" s="12"/>
      <c r="C483" s="12"/>
      <c r="D483" s="12"/>
    </row>
    <row r="484">
      <c r="B484" s="12"/>
      <c r="C484" s="12"/>
      <c r="D484" s="12"/>
    </row>
    <row r="485">
      <c r="B485" s="12"/>
      <c r="C485" s="12"/>
      <c r="D485" s="12"/>
    </row>
    <row r="486">
      <c r="B486" s="12"/>
      <c r="C486" s="12"/>
      <c r="D486" s="12"/>
    </row>
    <row r="487">
      <c r="B487" s="12"/>
      <c r="C487" s="12"/>
      <c r="D487" s="12"/>
    </row>
    <row r="488">
      <c r="B488" s="12"/>
      <c r="C488" s="12"/>
      <c r="D488" s="12"/>
    </row>
    <row r="489">
      <c r="B489" s="12"/>
      <c r="C489" s="12"/>
      <c r="D489" s="12"/>
    </row>
    <row r="490">
      <c r="B490" s="12"/>
      <c r="C490" s="12"/>
      <c r="D490" s="12"/>
    </row>
    <row r="491">
      <c r="B491" s="12"/>
      <c r="C491" s="12"/>
      <c r="D491" s="12"/>
    </row>
    <row r="492">
      <c r="B492" s="12"/>
      <c r="C492" s="12"/>
      <c r="D492" s="12"/>
    </row>
    <row r="493">
      <c r="B493" s="12"/>
      <c r="C493" s="12"/>
      <c r="D493" s="12"/>
    </row>
    <row r="494">
      <c r="B494" s="12"/>
      <c r="C494" s="12"/>
      <c r="D494" s="12"/>
    </row>
    <row r="495">
      <c r="B495" s="12"/>
      <c r="C495" s="12"/>
      <c r="D495" s="12"/>
    </row>
    <row r="496">
      <c r="B496" s="12"/>
      <c r="C496" s="12"/>
      <c r="D496" s="12"/>
    </row>
    <row r="497">
      <c r="B497" s="12"/>
      <c r="C497" s="12"/>
      <c r="D497" s="12"/>
    </row>
    <row r="498">
      <c r="B498" s="12"/>
      <c r="C498" s="12"/>
      <c r="D498" s="12"/>
    </row>
    <row r="499">
      <c r="B499" s="12"/>
      <c r="C499" s="12"/>
      <c r="D499" s="12"/>
    </row>
    <row r="500">
      <c r="B500" s="12"/>
      <c r="C500" s="12"/>
      <c r="D500" s="12"/>
    </row>
    <row r="501">
      <c r="B501" s="12"/>
      <c r="C501" s="12"/>
      <c r="D501" s="12"/>
    </row>
    <row r="502">
      <c r="B502" s="12"/>
      <c r="C502" s="12"/>
      <c r="D502" s="12"/>
    </row>
    <row r="503">
      <c r="B503" s="12"/>
      <c r="C503" s="12"/>
      <c r="D503" s="12"/>
    </row>
    <row r="504">
      <c r="B504" s="12"/>
      <c r="C504" s="12"/>
      <c r="D504" s="12"/>
    </row>
    <row r="505">
      <c r="B505" s="12"/>
      <c r="C505" s="12"/>
      <c r="D505" s="12"/>
    </row>
    <row r="506">
      <c r="B506" s="12"/>
      <c r="C506" s="12"/>
      <c r="D506" s="12"/>
    </row>
    <row r="507">
      <c r="B507" s="12"/>
      <c r="C507" s="12"/>
      <c r="D507" s="12"/>
    </row>
    <row r="508">
      <c r="B508" s="12"/>
      <c r="C508" s="12"/>
      <c r="D508" s="12"/>
    </row>
    <row r="509">
      <c r="B509" s="12"/>
      <c r="C509" s="12"/>
      <c r="D509" s="12"/>
    </row>
    <row r="510">
      <c r="B510" s="12"/>
      <c r="C510" s="12"/>
      <c r="D510" s="12"/>
    </row>
    <row r="511">
      <c r="B511" s="12"/>
      <c r="C511" s="12"/>
      <c r="D511" s="12"/>
    </row>
    <row r="512">
      <c r="B512" s="12"/>
      <c r="C512" s="12"/>
      <c r="D512" s="12"/>
    </row>
    <row r="513">
      <c r="B513" s="12"/>
      <c r="C513" s="12"/>
      <c r="D513" s="12"/>
    </row>
    <row r="514">
      <c r="B514" s="12"/>
      <c r="C514" s="12"/>
      <c r="D514" s="12"/>
    </row>
    <row r="515">
      <c r="B515" s="12"/>
      <c r="C515" s="12"/>
      <c r="D515" s="12"/>
    </row>
    <row r="516">
      <c r="B516" s="12"/>
      <c r="C516" s="12"/>
      <c r="D516" s="12"/>
    </row>
    <row r="517">
      <c r="B517" s="12"/>
      <c r="C517" s="12"/>
      <c r="D517" s="12"/>
    </row>
    <row r="518">
      <c r="B518" s="12"/>
      <c r="C518" s="12"/>
      <c r="D518" s="12"/>
    </row>
    <row r="519">
      <c r="B519" s="12"/>
      <c r="C519" s="12"/>
      <c r="D519" s="12"/>
    </row>
    <row r="520">
      <c r="B520" s="12"/>
      <c r="C520" s="12"/>
      <c r="D520" s="12"/>
    </row>
    <row r="521">
      <c r="B521" s="12"/>
      <c r="C521" s="12"/>
      <c r="D521" s="12"/>
    </row>
    <row r="522">
      <c r="B522" s="12"/>
      <c r="C522" s="12"/>
      <c r="D522" s="12"/>
    </row>
    <row r="523">
      <c r="B523" s="12"/>
      <c r="C523" s="12"/>
      <c r="D523" s="12"/>
    </row>
    <row r="524">
      <c r="B524" s="12"/>
      <c r="C524" s="12"/>
      <c r="D524" s="12"/>
    </row>
    <row r="525">
      <c r="B525" s="12"/>
      <c r="C525" s="12"/>
      <c r="D525" s="12"/>
    </row>
    <row r="526">
      <c r="B526" s="12"/>
      <c r="C526" s="12"/>
      <c r="D526" s="12"/>
    </row>
    <row r="527">
      <c r="B527" s="12"/>
      <c r="C527" s="12"/>
      <c r="D527" s="12"/>
    </row>
    <row r="528">
      <c r="B528" s="12"/>
      <c r="C528" s="12"/>
      <c r="D528" s="12"/>
    </row>
    <row r="529">
      <c r="B529" s="12"/>
      <c r="C529" s="12"/>
      <c r="D529" s="12"/>
    </row>
    <row r="530">
      <c r="B530" s="12"/>
      <c r="C530" s="12"/>
      <c r="D530" s="12"/>
    </row>
    <row r="531">
      <c r="B531" s="12"/>
      <c r="C531" s="12"/>
      <c r="D531" s="12"/>
    </row>
    <row r="532">
      <c r="B532" s="12"/>
      <c r="C532" s="12"/>
      <c r="D532" s="12"/>
    </row>
    <row r="533">
      <c r="B533" s="12"/>
      <c r="C533" s="12"/>
      <c r="D533" s="12"/>
    </row>
    <row r="534">
      <c r="B534" s="12"/>
      <c r="C534" s="12"/>
      <c r="D534" s="12"/>
    </row>
    <row r="535">
      <c r="B535" s="12"/>
      <c r="C535" s="12"/>
      <c r="D535" s="12"/>
    </row>
    <row r="536">
      <c r="B536" s="12"/>
      <c r="C536" s="12"/>
      <c r="D536" s="12"/>
    </row>
    <row r="537">
      <c r="B537" s="12"/>
      <c r="C537" s="12"/>
      <c r="D537" s="12"/>
    </row>
    <row r="538">
      <c r="B538" s="12"/>
      <c r="C538" s="12"/>
      <c r="D538" s="12"/>
    </row>
    <row r="539">
      <c r="B539" s="12"/>
      <c r="C539" s="12"/>
      <c r="D539" s="12"/>
    </row>
    <row r="540">
      <c r="B540" s="12"/>
      <c r="C540" s="12"/>
      <c r="D540" s="12"/>
    </row>
    <row r="541">
      <c r="B541" s="12"/>
      <c r="C541" s="12"/>
      <c r="D541" s="12"/>
    </row>
    <row r="542">
      <c r="B542" s="12"/>
      <c r="C542" s="12"/>
      <c r="D542" s="12"/>
    </row>
    <row r="543">
      <c r="B543" s="12"/>
      <c r="C543" s="12"/>
      <c r="D543" s="12"/>
    </row>
    <row r="544">
      <c r="B544" s="12"/>
      <c r="C544" s="12"/>
      <c r="D544" s="12"/>
    </row>
    <row r="545">
      <c r="B545" s="12"/>
      <c r="C545" s="12"/>
      <c r="D545" s="12"/>
    </row>
    <row r="546">
      <c r="B546" s="12"/>
      <c r="C546" s="12"/>
      <c r="D546" s="12"/>
    </row>
    <row r="547">
      <c r="B547" s="12"/>
      <c r="C547" s="12"/>
      <c r="D547" s="12"/>
    </row>
    <row r="548">
      <c r="B548" s="12"/>
      <c r="C548" s="12"/>
      <c r="D548" s="12"/>
    </row>
    <row r="549">
      <c r="B549" s="12"/>
      <c r="C549" s="12"/>
      <c r="D549" s="12"/>
    </row>
    <row r="550">
      <c r="B550" s="12"/>
      <c r="C550" s="12"/>
      <c r="D550" s="12"/>
    </row>
    <row r="551">
      <c r="B551" s="12"/>
      <c r="C551" s="12"/>
      <c r="D551" s="12"/>
    </row>
    <row r="552">
      <c r="B552" s="12"/>
      <c r="C552" s="12"/>
      <c r="D552" s="12"/>
    </row>
    <row r="553">
      <c r="B553" s="12"/>
      <c r="C553" s="12"/>
      <c r="D553" s="12"/>
    </row>
    <row r="554">
      <c r="B554" s="12"/>
      <c r="C554" s="12"/>
      <c r="D554" s="12"/>
    </row>
    <row r="555">
      <c r="B555" s="12"/>
      <c r="C555" s="12"/>
      <c r="D555" s="12"/>
    </row>
    <row r="556">
      <c r="B556" s="12"/>
      <c r="C556" s="12"/>
      <c r="D556" s="12"/>
    </row>
    <row r="557">
      <c r="B557" s="12"/>
      <c r="C557" s="12"/>
      <c r="D557" s="12"/>
    </row>
    <row r="558">
      <c r="B558" s="12"/>
      <c r="C558" s="12"/>
      <c r="D558" s="12"/>
    </row>
    <row r="559">
      <c r="B559" s="12"/>
      <c r="C559" s="12"/>
      <c r="D559" s="12"/>
    </row>
    <row r="560">
      <c r="B560" s="12"/>
      <c r="C560" s="12"/>
      <c r="D560" s="12"/>
    </row>
    <row r="561">
      <c r="B561" s="12"/>
      <c r="C561" s="12"/>
      <c r="D561" s="12"/>
    </row>
    <row r="562">
      <c r="B562" s="12"/>
      <c r="C562" s="12"/>
      <c r="D562" s="12"/>
    </row>
    <row r="563">
      <c r="B563" s="12"/>
      <c r="C563" s="12"/>
      <c r="D563" s="12"/>
    </row>
    <row r="564">
      <c r="B564" s="12"/>
      <c r="C564" s="12"/>
      <c r="D564" s="12"/>
    </row>
    <row r="565">
      <c r="B565" s="12"/>
      <c r="C565" s="12"/>
      <c r="D565" s="12"/>
    </row>
    <row r="566">
      <c r="B566" s="12"/>
      <c r="C566" s="12"/>
      <c r="D566" s="12"/>
    </row>
    <row r="567">
      <c r="B567" s="12"/>
      <c r="C567" s="12"/>
      <c r="D567" s="12"/>
    </row>
    <row r="568">
      <c r="B568" s="12"/>
      <c r="C568" s="12"/>
      <c r="D568" s="12"/>
    </row>
    <row r="569">
      <c r="B569" s="12"/>
      <c r="C569" s="12"/>
      <c r="D569" s="12"/>
    </row>
    <row r="570">
      <c r="B570" s="12"/>
      <c r="C570" s="12"/>
      <c r="D570" s="12"/>
    </row>
    <row r="571">
      <c r="B571" s="12"/>
      <c r="C571" s="12"/>
      <c r="D571" s="12"/>
    </row>
    <row r="572">
      <c r="B572" s="12"/>
      <c r="C572" s="12"/>
      <c r="D572" s="12"/>
    </row>
    <row r="573">
      <c r="B573" s="12"/>
      <c r="C573" s="12"/>
      <c r="D573" s="12"/>
    </row>
    <row r="574">
      <c r="B574" s="12"/>
      <c r="C574" s="12"/>
      <c r="D574" s="12"/>
    </row>
    <row r="575">
      <c r="B575" s="12"/>
      <c r="C575" s="12"/>
      <c r="D575" s="12"/>
    </row>
    <row r="576">
      <c r="B576" s="12"/>
      <c r="C576" s="12"/>
      <c r="D576" s="12"/>
    </row>
    <row r="577">
      <c r="B577" s="12"/>
      <c r="C577" s="12"/>
      <c r="D577" s="12"/>
    </row>
    <row r="578">
      <c r="B578" s="12"/>
      <c r="C578" s="12"/>
      <c r="D578" s="12"/>
    </row>
    <row r="579">
      <c r="B579" s="12"/>
      <c r="C579" s="12"/>
      <c r="D579" s="12"/>
    </row>
    <row r="580">
      <c r="B580" s="12"/>
      <c r="C580" s="12"/>
      <c r="D580" s="12"/>
    </row>
    <row r="581">
      <c r="B581" s="12"/>
      <c r="C581" s="12"/>
      <c r="D581" s="12"/>
    </row>
    <row r="582">
      <c r="B582" s="12"/>
      <c r="C582" s="12"/>
      <c r="D582" s="12"/>
    </row>
    <row r="583">
      <c r="B583" s="12"/>
      <c r="C583" s="12"/>
      <c r="D583" s="12"/>
    </row>
    <row r="584">
      <c r="B584" s="12"/>
      <c r="C584" s="12"/>
      <c r="D584" s="12"/>
    </row>
    <row r="585">
      <c r="B585" s="12"/>
      <c r="C585" s="12"/>
      <c r="D585" s="12"/>
    </row>
    <row r="586">
      <c r="B586" s="12"/>
      <c r="C586" s="12"/>
      <c r="D586" s="12"/>
    </row>
    <row r="587">
      <c r="B587" s="12"/>
      <c r="C587" s="12"/>
      <c r="D587" s="12"/>
    </row>
    <row r="588">
      <c r="B588" s="12"/>
      <c r="C588" s="12"/>
      <c r="D588" s="12"/>
    </row>
    <row r="589">
      <c r="B589" s="12"/>
      <c r="C589" s="12"/>
      <c r="D589" s="12"/>
    </row>
    <row r="590">
      <c r="B590" s="12"/>
      <c r="C590" s="12"/>
      <c r="D590" s="12"/>
    </row>
    <row r="591">
      <c r="B591" s="12"/>
      <c r="C591" s="12"/>
      <c r="D591" s="12"/>
    </row>
    <row r="592">
      <c r="B592" s="12"/>
      <c r="C592" s="12"/>
      <c r="D592" s="12"/>
    </row>
    <row r="593">
      <c r="B593" s="12"/>
      <c r="C593" s="12"/>
      <c r="D593" s="12"/>
    </row>
    <row r="594">
      <c r="B594" s="12"/>
      <c r="C594" s="12"/>
      <c r="D594" s="12"/>
    </row>
    <row r="595">
      <c r="B595" s="12"/>
      <c r="C595" s="12"/>
      <c r="D595" s="12"/>
    </row>
    <row r="596">
      <c r="B596" s="12"/>
      <c r="C596" s="12"/>
      <c r="D596" s="12"/>
    </row>
    <row r="597">
      <c r="B597" s="12"/>
      <c r="C597" s="12"/>
      <c r="D597" s="12"/>
    </row>
    <row r="598">
      <c r="B598" s="12"/>
      <c r="C598" s="12"/>
      <c r="D598" s="12"/>
    </row>
    <row r="599">
      <c r="B599" s="12"/>
      <c r="C599" s="12"/>
      <c r="D599" s="12"/>
    </row>
    <row r="600">
      <c r="B600" s="12"/>
      <c r="C600" s="12"/>
      <c r="D600" s="12"/>
    </row>
    <row r="601">
      <c r="B601" s="12"/>
      <c r="C601" s="12"/>
      <c r="D601" s="12"/>
    </row>
    <row r="602">
      <c r="B602" s="12"/>
      <c r="C602" s="12"/>
      <c r="D602" s="12"/>
    </row>
    <row r="603">
      <c r="B603" s="12"/>
      <c r="C603" s="12"/>
      <c r="D603" s="12"/>
    </row>
    <row r="604">
      <c r="B604" s="12"/>
      <c r="C604" s="12"/>
      <c r="D604" s="12"/>
    </row>
    <row r="605">
      <c r="B605" s="12"/>
      <c r="C605" s="12"/>
      <c r="D605" s="12"/>
    </row>
    <row r="606">
      <c r="B606" s="12"/>
      <c r="C606" s="12"/>
      <c r="D606" s="12"/>
    </row>
    <row r="607">
      <c r="B607" s="12"/>
      <c r="C607" s="12"/>
      <c r="D607" s="12"/>
    </row>
    <row r="608">
      <c r="B608" s="12"/>
      <c r="C608" s="12"/>
      <c r="D608" s="12"/>
    </row>
    <row r="609">
      <c r="B609" s="12"/>
      <c r="C609" s="12"/>
      <c r="D609" s="12"/>
    </row>
    <row r="610">
      <c r="B610" s="12"/>
      <c r="C610" s="12"/>
      <c r="D610" s="12"/>
    </row>
    <row r="611">
      <c r="B611" s="12"/>
      <c r="C611" s="12"/>
      <c r="D611" s="12"/>
    </row>
    <row r="612">
      <c r="B612" s="12"/>
      <c r="C612" s="12"/>
      <c r="D612" s="12"/>
    </row>
    <row r="613">
      <c r="B613" s="12"/>
      <c r="C613" s="12"/>
      <c r="D613" s="12"/>
    </row>
    <row r="614">
      <c r="B614" s="12"/>
      <c r="C614" s="12"/>
      <c r="D614" s="12"/>
    </row>
    <row r="615">
      <c r="B615" s="12"/>
      <c r="C615" s="12"/>
      <c r="D615" s="12"/>
    </row>
    <row r="616">
      <c r="B616" s="12"/>
      <c r="C616" s="12"/>
      <c r="D616" s="12"/>
    </row>
    <row r="617">
      <c r="B617" s="12"/>
      <c r="C617" s="12"/>
      <c r="D617" s="12"/>
    </row>
    <row r="618">
      <c r="B618" s="12"/>
      <c r="C618" s="12"/>
      <c r="D618" s="12"/>
    </row>
    <row r="619">
      <c r="B619" s="12"/>
      <c r="C619" s="12"/>
      <c r="D619" s="12"/>
    </row>
    <row r="620">
      <c r="B620" s="12"/>
      <c r="C620" s="12"/>
      <c r="D620" s="12"/>
    </row>
    <row r="621">
      <c r="B621" s="12"/>
      <c r="C621" s="12"/>
      <c r="D621" s="12"/>
    </row>
    <row r="622">
      <c r="B622" s="12"/>
      <c r="C622" s="12"/>
      <c r="D622" s="12"/>
    </row>
    <row r="623">
      <c r="B623" s="12"/>
      <c r="C623" s="12"/>
      <c r="D623" s="12"/>
    </row>
    <row r="624">
      <c r="B624" s="12"/>
      <c r="C624" s="12"/>
      <c r="D624" s="12"/>
    </row>
    <row r="625">
      <c r="B625" s="12"/>
      <c r="C625" s="12"/>
      <c r="D625" s="12"/>
    </row>
    <row r="626">
      <c r="B626" s="12"/>
      <c r="C626" s="12"/>
      <c r="D626" s="12"/>
    </row>
    <row r="627">
      <c r="B627" s="12"/>
      <c r="C627" s="12"/>
      <c r="D627" s="12"/>
    </row>
    <row r="628">
      <c r="B628" s="12"/>
      <c r="C628" s="12"/>
      <c r="D628" s="12"/>
    </row>
    <row r="629">
      <c r="B629" s="12"/>
      <c r="C629" s="12"/>
      <c r="D629" s="12"/>
    </row>
    <row r="630">
      <c r="B630" s="12"/>
      <c r="C630" s="12"/>
      <c r="D630" s="12"/>
    </row>
    <row r="631">
      <c r="B631" s="12"/>
      <c r="C631" s="12"/>
      <c r="D631" s="12"/>
    </row>
    <row r="632">
      <c r="B632" s="12"/>
      <c r="C632" s="12"/>
      <c r="D632" s="12"/>
    </row>
    <row r="633">
      <c r="B633" s="12"/>
      <c r="C633" s="12"/>
      <c r="D633" s="12"/>
    </row>
    <row r="634">
      <c r="B634" s="12"/>
      <c r="C634" s="12"/>
      <c r="D634" s="12"/>
    </row>
    <row r="635">
      <c r="B635" s="12"/>
      <c r="C635" s="12"/>
      <c r="D635" s="12"/>
    </row>
    <row r="636">
      <c r="B636" s="12"/>
      <c r="C636" s="12"/>
      <c r="D636" s="12"/>
    </row>
    <row r="637">
      <c r="B637" s="12"/>
      <c r="C637" s="12"/>
      <c r="D637" s="12"/>
    </row>
    <row r="638">
      <c r="B638" s="12"/>
      <c r="C638" s="12"/>
      <c r="D638" s="12"/>
    </row>
    <row r="639">
      <c r="B639" s="12"/>
      <c r="C639" s="12"/>
      <c r="D639" s="12"/>
    </row>
    <row r="640">
      <c r="B640" s="12"/>
      <c r="C640" s="12"/>
      <c r="D640" s="12"/>
    </row>
    <row r="641">
      <c r="B641" s="12"/>
      <c r="C641" s="12"/>
      <c r="D641" s="12"/>
    </row>
    <row r="642">
      <c r="B642" s="12"/>
      <c r="C642" s="12"/>
      <c r="D642" s="12"/>
    </row>
    <row r="643">
      <c r="B643" s="12"/>
      <c r="C643" s="12"/>
      <c r="D643" s="12"/>
    </row>
    <row r="644">
      <c r="B644" s="12"/>
      <c r="C644" s="12"/>
      <c r="D644" s="12"/>
    </row>
    <row r="645">
      <c r="B645" s="12"/>
      <c r="C645" s="12"/>
      <c r="D645" s="12"/>
    </row>
    <row r="646">
      <c r="B646" s="12"/>
      <c r="C646" s="12"/>
      <c r="D646" s="12"/>
    </row>
    <row r="647">
      <c r="B647" s="12"/>
      <c r="C647" s="12"/>
      <c r="D647" s="12"/>
    </row>
    <row r="648">
      <c r="B648" s="12"/>
      <c r="C648" s="12"/>
      <c r="D648" s="12"/>
    </row>
    <row r="649">
      <c r="B649" s="12"/>
      <c r="C649" s="12"/>
      <c r="D649" s="12"/>
    </row>
    <row r="650">
      <c r="B650" s="12"/>
      <c r="C650" s="12"/>
      <c r="D650" s="12"/>
    </row>
    <row r="651">
      <c r="B651" s="12"/>
      <c r="C651" s="12"/>
      <c r="D651" s="12"/>
    </row>
    <row r="652">
      <c r="B652" s="12"/>
      <c r="C652" s="12"/>
      <c r="D652" s="12"/>
    </row>
    <row r="653">
      <c r="B653" s="12"/>
      <c r="C653" s="12"/>
      <c r="D653" s="12"/>
    </row>
    <row r="654">
      <c r="B654" s="12"/>
      <c r="C654" s="12"/>
      <c r="D654" s="12"/>
    </row>
    <row r="655">
      <c r="B655" s="12"/>
      <c r="C655" s="12"/>
      <c r="D655" s="12"/>
    </row>
    <row r="656">
      <c r="B656" s="12"/>
      <c r="C656" s="12"/>
      <c r="D656" s="12"/>
    </row>
    <row r="657">
      <c r="B657" s="12"/>
      <c r="C657" s="12"/>
      <c r="D657" s="12"/>
    </row>
    <row r="658">
      <c r="B658" s="12"/>
      <c r="C658" s="12"/>
      <c r="D658" s="12"/>
    </row>
    <row r="659">
      <c r="B659" s="12"/>
      <c r="C659" s="12"/>
      <c r="D659" s="12"/>
    </row>
    <row r="660">
      <c r="B660" s="12"/>
      <c r="C660" s="12"/>
      <c r="D660" s="12"/>
    </row>
    <row r="661">
      <c r="B661" s="12"/>
      <c r="C661" s="12"/>
      <c r="D661" s="12"/>
    </row>
    <row r="662">
      <c r="B662" s="12"/>
      <c r="C662" s="12"/>
      <c r="D662" s="12"/>
    </row>
    <row r="663">
      <c r="B663" s="12"/>
      <c r="C663" s="12"/>
      <c r="D663" s="12"/>
    </row>
    <row r="664">
      <c r="B664" s="12"/>
      <c r="C664" s="12"/>
      <c r="D664" s="12"/>
    </row>
    <row r="665">
      <c r="B665" s="12"/>
      <c r="C665" s="12"/>
      <c r="D665" s="12"/>
    </row>
    <row r="666">
      <c r="B666" s="12"/>
      <c r="C666" s="12"/>
      <c r="D666" s="12"/>
    </row>
    <row r="667">
      <c r="B667" s="12"/>
      <c r="C667" s="12"/>
      <c r="D667" s="12"/>
    </row>
    <row r="668">
      <c r="B668" s="12"/>
      <c r="C668" s="12"/>
      <c r="D668" s="12"/>
    </row>
    <row r="669">
      <c r="B669" s="12"/>
      <c r="C669" s="12"/>
      <c r="D669" s="12"/>
    </row>
    <row r="670">
      <c r="B670" s="12"/>
      <c r="C670" s="12"/>
      <c r="D670" s="12"/>
    </row>
    <row r="671">
      <c r="B671" s="12"/>
      <c r="C671" s="12"/>
      <c r="D671" s="12"/>
    </row>
    <row r="672">
      <c r="B672" s="12"/>
      <c r="C672" s="12"/>
      <c r="D672" s="12"/>
    </row>
    <row r="673">
      <c r="B673" s="12"/>
      <c r="C673" s="12"/>
      <c r="D673" s="12"/>
    </row>
    <row r="674">
      <c r="B674" s="12"/>
      <c r="C674" s="12"/>
      <c r="D674" s="12"/>
    </row>
    <row r="675">
      <c r="B675" s="12"/>
      <c r="C675" s="12"/>
      <c r="D675" s="12"/>
    </row>
    <row r="676">
      <c r="B676" s="12"/>
      <c r="C676" s="12"/>
      <c r="D676" s="12"/>
    </row>
    <row r="677">
      <c r="B677" s="12"/>
      <c r="C677" s="12"/>
      <c r="D677" s="12"/>
    </row>
    <row r="678">
      <c r="B678" s="12"/>
      <c r="C678" s="12"/>
      <c r="D678" s="12"/>
    </row>
    <row r="679">
      <c r="B679" s="12"/>
      <c r="C679" s="12"/>
      <c r="D679" s="12"/>
    </row>
    <row r="680">
      <c r="B680" s="12"/>
      <c r="C680" s="12"/>
      <c r="D680" s="12"/>
    </row>
    <row r="681">
      <c r="B681" s="12"/>
      <c r="C681" s="12"/>
      <c r="D681" s="12"/>
    </row>
    <row r="682">
      <c r="B682" s="12"/>
      <c r="C682" s="12"/>
      <c r="D682" s="12"/>
    </row>
    <row r="683">
      <c r="B683" s="12"/>
      <c r="C683" s="12"/>
      <c r="D683" s="12"/>
    </row>
    <row r="684">
      <c r="B684" s="12"/>
      <c r="C684" s="12"/>
      <c r="D684" s="12"/>
    </row>
    <row r="685">
      <c r="B685" s="12"/>
      <c r="C685" s="12"/>
      <c r="D685" s="12"/>
    </row>
    <row r="686">
      <c r="B686" s="12"/>
      <c r="C686" s="12"/>
      <c r="D686" s="12"/>
    </row>
    <row r="687">
      <c r="B687" s="12"/>
      <c r="C687" s="12"/>
      <c r="D687" s="12"/>
    </row>
    <row r="688">
      <c r="B688" s="12"/>
      <c r="C688" s="12"/>
      <c r="D688" s="12"/>
    </row>
    <row r="689">
      <c r="B689" s="12"/>
      <c r="C689" s="12"/>
      <c r="D689" s="12"/>
    </row>
    <row r="690">
      <c r="B690" s="12"/>
      <c r="C690" s="12"/>
      <c r="D690" s="12"/>
    </row>
    <row r="691">
      <c r="B691" s="12"/>
      <c r="C691" s="12"/>
      <c r="D691" s="12"/>
    </row>
    <row r="692">
      <c r="B692" s="12"/>
      <c r="C692" s="12"/>
      <c r="D692" s="12"/>
    </row>
    <row r="693">
      <c r="B693" s="12"/>
      <c r="C693" s="12"/>
      <c r="D693" s="12"/>
    </row>
    <row r="694">
      <c r="B694" s="12"/>
      <c r="C694" s="12"/>
      <c r="D694" s="12"/>
    </row>
    <row r="695">
      <c r="B695" s="12"/>
      <c r="C695" s="12"/>
      <c r="D695" s="12"/>
    </row>
    <row r="696">
      <c r="B696" s="12"/>
      <c r="C696" s="12"/>
      <c r="D696" s="12"/>
    </row>
    <row r="697">
      <c r="B697" s="12"/>
      <c r="C697" s="12"/>
      <c r="D697" s="12"/>
    </row>
    <row r="698">
      <c r="B698" s="12"/>
      <c r="C698" s="12"/>
      <c r="D698" s="12"/>
    </row>
    <row r="699">
      <c r="B699" s="12"/>
      <c r="C699" s="12"/>
      <c r="D699" s="12"/>
    </row>
    <row r="700">
      <c r="B700" s="12"/>
      <c r="C700" s="12"/>
      <c r="D700" s="12"/>
    </row>
    <row r="701">
      <c r="B701" s="12"/>
      <c r="C701" s="12"/>
      <c r="D701" s="12"/>
    </row>
    <row r="702">
      <c r="B702" s="12"/>
      <c r="C702" s="12"/>
      <c r="D702" s="12"/>
    </row>
    <row r="703">
      <c r="B703" s="12"/>
      <c r="C703" s="12"/>
      <c r="D703" s="12"/>
    </row>
    <row r="704">
      <c r="B704" s="12"/>
      <c r="C704" s="12"/>
      <c r="D704" s="12"/>
    </row>
    <row r="705">
      <c r="B705" s="12"/>
      <c r="C705" s="12"/>
      <c r="D705" s="12"/>
    </row>
    <row r="706">
      <c r="B706" s="12"/>
      <c r="C706" s="12"/>
      <c r="D706" s="12"/>
    </row>
    <row r="707">
      <c r="B707" s="12"/>
      <c r="C707" s="12"/>
      <c r="D707" s="12"/>
    </row>
    <row r="708">
      <c r="B708" s="12"/>
      <c r="C708" s="12"/>
      <c r="D708" s="12"/>
    </row>
    <row r="709">
      <c r="B709" s="12"/>
      <c r="C709" s="12"/>
      <c r="D709" s="12"/>
    </row>
    <row r="710">
      <c r="B710" s="12"/>
      <c r="C710" s="12"/>
      <c r="D710" s="12"/>
    </row>
    <row r="711">
      <c r="B711" s="12"/>
      <c r="C711" s="12"/>
      <c r="D711" s="12"/>
    </row>
    <row r="712">
      <c r="B712" s="12"/>
      <c r="C712" s="12"/>
      <c r="D712" s="12"/>
    </row>
    <row r="713">
      <c r="B713" s="12"/>
      <c r="C713" s="12"/>
      <c r="D713" s="12"/>
    </row>
    <row r="714">
      <c r="B714" s="12"/>
      <c r="C714" s="12"/>
      <c r="D714" s="12"/>
    </row>
    <row r="715">
      <c r="B715" s="12"/>
      <c r="C715" s="12"/>
      <c r="D715" s="12"/>
    </row>
    <row r="716">
      <c r="B716" s="12"/>
      <c r="C716" s="12"/>
      <c r="D716" s="12"/>
    </row>
    <row r="717">
      <c r="B717" s="12"/>
      <c r="C717" s="12"/>
      <c r="D717" s="12"/>
    </row>
    <row r="718">
      <c r="B718" s="12"/>
      <c r="C718" s="12"/>
      <c r="D718" s="12"/>
    </row>
    <row r="719">
      <c r="B719" s="12"/>
      <c r="C719" s="12"/>
      <c r="D719" s="12"/>
    </row>
    <row r="720">
      <c r="B720" s="12"/>
      <c r="C720" s="12"/>
      <c r="D720" s="12"/>
    </row>
    <row r="721">
      <c r="B721" s="12"/>
      <c r="C721" s="12"/>
      <c r="D721" s="12"/>
    </row>
    <row r="722">
      <c r="B722" s="12"/>
      <c r="C722" s="12"/>
      <c r="D722" s="12"/>
    </row>
    <row r="723">
      <c r="B723" s="12"/>
      <c r="C723" s="12"/>
      <c r="D723" s="12"/>
    </row>
    <row r="724">
      <c r="B724" s="12"/>
      <c r="C724" s="12"/>
      <c r="D724" s="12"/>
    </row>
    <row r="725">
      <c r="B725" s="12"/>
      <c r="C725" s="12"/>
      <c r="D725" s="12"/>
    </row>
    <row r="726">
      <c r="B726" s="12"/>
      <c r="C726" s="12"/>
      <c r="D726" s="12"/>
    </row>
    <row r="727">
      <c r="B727" s="12"/>
      <c r="C727" s="12"/>
      <c r="D727" s="12"/>
    </row>
    <row r="728">
      <c r="B728" s="12"/>
      <c r="C728" s="12"/>
      <c r="D728" s="12"/>
    </row>
    <row r="729">
      <c r="B729" s="12"/>
      <c r="C729" s="12"/>
      <c r="D729" s="12"/>
    </row>
    <row r="730">
      <c r="B730" s="12"/>
      <c r="C730" s="12"/>
      <c r="D730" s="12"/>
    </row>
    <row r="731">
      <c r="B731" s="12"/>
      <c r="C731" s="12"/>
      <c r="D731" s="12"/>
    </row>
    <row r="732">
      <c r="B732" s="12"/>
      <c r="C732" s="12"/>
      <c r="D732" s="12"/>
    </row>
    <row r="733">
      <c r="B733" s="12"/>
      <c r="C733" s="12"/>
      <c r="D733" s="12"/>
    </row>
    <row r="734">
      <c r="B734" s="12"/>
      <c r="C734" s="12"/>
      <c r="D734" s="12"/>
    </row>
    <row r="735">
      <c r="B735" s="12"/>
      <c r="C735" s="12"/>
      <c r="D735" s="12"/>
    </row>
    <row r="736">
      <c r="B736" s="12"/>
      <c r="C736" s="12"/>
      <c r="D736" s="12"/>
    </row>
    <row r="737">
      <c r="B737" s="12"/>
      <c r="C737" s="12"/>
      <c r="D737" s="12"/>
    </row>
    <row r="738">
      <c r="B738" s="12"/>
      <c r="C738" s="12"/>
      <c r="D738" s="12"/>
    </row>
    <row r="739">
      <c r="B739" s="12"/>
      <c r="C739" s="12"/>
      <c r="D739" s="12"/>
    </row>
    <row r="740">
      <c r="B740" s="12"/>
      <c r="C740" s="12"/>
      <c r="D740" s="12"/>
    </row>
    <row r="741">
      <c r="B741" s="12"/>
      <c r="C741" s="12"/>
      <c r="D741" s="12"/>
    </row>
    <row r="742">
      <c r="B742" s="12"/>
      <c r="C742" s="12"/>
      <c r="D742" s="12"/>
    </row>
    <row r="743">
      <c r="B743" s="12"/>
      <c r="C743" s="12"/>
      <c r="D743" s="12"/>
    </row>
    <row r="744">
      <c r="B744" s="12"/>
      <c r="C744" s="12"/>
      <c r="D744" s="12"/>
    </row>
    <row r="745">
      <c r="B745" s="12"/>
      <c r="C745" s="12"/>
      <c r="D745" s="12"/>
    </row>
    <row r="746">
      <c r="B746" s="12"/>
      <c r="C746" s="12"/>
      <c r="D746" s="12"/>
    </row>
    <row r="747">
      <c r="B747" s="12"/>
      <c r="C747" s="12"/>
      <c r="D747" s="12"/>
    </row>
    <row r="748">
      <c r="B748" s="12"/>
      <c r="C748" s="12"/>
      <c r="D748" s="12"/>
    </row>
    <row r="749">
      <c r="B749" s="12"/>
      <c r="C749" s="12"/>
      <c r="D749" s="12"/>
    </row>
    <row r="750">
      <c r="B750" s="12"/>
      <c r="C750" s="12"/>
      <c r="D750" s="12"/>
    </row>
    <row r="751">
      <c r="B751" s="12"/>
      <c r="C751" s="12"/>
      <c r="D751" s="12"/>
    </row>
    <row r="752">
      <c r="B752" s="12"/>
      <c r="C752" s="12"/>
      <c r="D752" s="12"/>
    </row>
    <row r="753">
      <c r="B753" s="12"/>
      <c r="C753" s="12"/>
      <c r="D753" s="12"/>
    </row>
    <row r="754">
      <c r="B754" s="12"/>
      <c r="C754" s="12"/>
      <c r="D754" s="12"/>
    </row>
    <row r="755">
      <c r="B755" s="12"/>
      <c r="C755" s="12"/>
      <c r="D755" s="12"/>
    </row>
    <row r="756">
      <c r="B756" s="12"/>
      <c r="C756" s="12"/>
      <c r="D756" s="12"/>
    </row>
    <row r="757">
      <c r="B757" s="12"/>
      <c r="C757" s="12"/>
      <c r="D757" s="12"/>
    </row>
    <row r="758">
      <c r="B758" s="12"/>
      <c r="C758" s="12"/>
      <c r="D758" s="12"/>
    </row>
    <row r="759">
      <c r="B759" s="12"/>
      <c r="C759" s="12"/>
      <c r="D759" s="12"/>
    </row>
    <row r="760">
      <c r="B760" s="12"/>
      <c r="C760" s="12"/>
      <c r="D760" s="12"/>
    </row>
    <row r="761">
      <c r="B761" s="12"/>
      <c r="C761" s="12"/>
      <c r="D761" s="12"/>
    </row>
    <row r="762">
      <c r="B762" s="12"/>
      <c r="C762" s="12"/>
      <c r="D762" s="12"/>
    </row>
    <row r="763">
      <c r="B763" s="12"/>
      <c r="C763" s="12"/>
      <c r="D763" s="12"/>
    </row>
    <row r="764">
      <c r="B764" s="12"/>
      <c r="C764" s="12"/>
      <c r="D764" s="12"/>
    </row>
    <row r="765">
      <c r="B765" s="12"/>
      <c r="C765" s="12"/>
      <c r="D765" s="12"/>
    </row>
    <row r="766">
      <c r="B766" s="12"/>
      <c r="C766" s="12"/>
      <c r="D766" s="12"/>
    </row>
    <row r="767">
      <c r="B767" s="12"/>
      <c r="C767" s="12"/>
      <c r="D767" s="12"/>
    </row>
    <row r="768">
      <c r="B768" s="12"/>
      <c r="C768" s="12"/>
      <c r="D768" s="12"/>
    </row>
    <row r="769">
      <c r="B769" s="12"/>
      <c r="C769" s="12"/>
      <c r="D769" s="12"/>
    </row>
    <row r="770">
      <c r="B770" s="12"/>
      <c r="C770" s="12"/>
      <c r="D770" s="12"/>
    </row>
    <row r="771">
      <c r="B771" s="12"/>
      <c r="C771" s="12"/>
      <c r="D771" s="12"/>
    </row>
    <row r="772">
      <c r="B772" s="12"/>
      <c r="C772" s="12"/>
      <c r="D772" s="12"/>
    </row>
    <row r="773">
      <c r="B773" s="12"/>
      <c r="C773" s="12"/>
      <c r="D773" s="12"/>
    </row>
    <row r="774">
      <c r="B774" s="12"/>
      <c r="C774" s="12"/>
      <c r="D774" s="12"/>
    </row>
    <row r="775">
      <c r="B775" s="12"/>
      <c r="C775" s="12"/>
      <c r="D775" s="12"/>
    </row>
    <row r="776">
      <c r="B776" s="12"/>
      <c r="C776" s="12"/>
      <c r="D776" s="12"/>
    </row>
    <row r="777">
      <c r="B777" s="12"/>
      <c r="C777" s="12"/>
      <c r="D777" s="12"/>
    </row>
    <row r="778">
      <c r="B778" s="12"/>
      <c r="C778" s="12"/>
      <c r="D778" s="12"/>
    </row>
    <row r="779">
      <c r="B779" s="12"/>
      <c r="C779" s="12"/>
      <c r="D779" s="12"/>
    </row>
    <row r="780">
      <c r="B780" s="12"/>
      <c r="C780" s="12"/>
      <c r="D780" s="12"/>
    </row>
    <row r="781">
      <c r="B781" s="12"/>
      <c r="C781" s="12"/>
      <c r="D781" s="12"/>
    </row>
    <row r="782">
      <c r="B782" s="12"/>
      <c r="C782" s="12"/>
      <c r="D782" s="12"/>
    </row>
    <row r="783">
      <c r="B783" s="12"/>
      <c r="C783" s="12"/>
      <c r="D783" s="12"/>
    </row>
    <row r="784">
      <c r="B784" s="12"/>
      <c r="C784" s="12"/>
      <c r="D784" s="12"/>
    </row>
    <row r="785">
      <c r="B785" s="12"/>
      <c r="C785" s="12"/>
      <c r="D785" s="12"/>
    </row>
    <row r="786">
      <c r="B786" s="12"/>
      <c r="C786" s="12"/>
      <c r="D786" s="12"/>
    </row>
    <row r="787">
      <c r="B787" s="12"/>
      <c r="C787" s="12"/>
      <c r="D787" s="12"/>
    </row>
    <row r="788">
      <c r="B788" s="12"/>
      <c r="C788" s="12"/>
      <c r="D788" s="12"/>
    </row>
    <row r="789">
      <c r="B789" s="12"/>
      <c r="C789" s="12"/>
      <c r="D789" s="12"/>
    </row>
    <row r="790">
      <c r="B790" s="12"/>
      <c r="C790" s="12"/>
      <c r="D790" s="12"/>
    </row>
    <row r="791">
      <c r="B791" s="12"/>
      <c r="C791" s="12"/>
      <c r="D791" s="12"/>
    </row>
    <row r="792">
      <c r="B792" s="12"/>
      <c r="C792" s="12"/>
      <c r="D792" s="12"/>
    </row>
    <row r="793">
      <c r="B793" s="12"/>
      <c r="C793" s="12"/>
      <c r="D793" s="12"/>
    </row>
    <row r="794">
      <c r="B794" s="12"/>
      <c r="C794" s="12"/>
      <c r="D794" s="12"/>
    </row>
    <row r="795">
      <c r="B795" s="12"/>
      <c r="C795" s="12"/>
      <c r="D795" s="12"/>
    </row>
    <row r="796">
      <c r="B796" s="12"/>
      <c r="C796" s="12"/>
      <c r="D796" s="12"/>
    </row>
    <row r="797">
      <c r="B797" s="12"/>
      <c r="C797" s="12"/>
      <c r="D797" s="12"/>
    </row>
    <row r="798">
      <c r="B798" s="12"/>
      <c r="C798" s="12"/>
      <c r="D798" s="12"/>
    </row>
    <row r="799">
      <c r="B799" s="12"/>
      <c r="C799" s="12"/>
      <c r="D799" s="12"/>
    </row>
    <row r="800">
      <c r="B800" s="12"/>
      <c r="C800" s="12"/>
      <c r="D800" s="12"/>
    </row>
    <row r="801">
      <c r="B801" s="12"/>
      <c r="C801" s="12"/>
      <c r="D801" s="12"/>
    </row>
    <row r="802">
      <c r="B802" s="12"/>
      <c r="C802" s="12"/>
      <c r="D802" s="12"/>
    </row>
    <row r="803">
      <c r="B803" s="12"/>
      <c r="C803" s="12"/>
      <c r="D803" s="12"/>
    </row>
    <row r="804">
      <c r="B804" s="12"/>
      <c r="C804" s="12"/>
      <c r="D804" s="12"/>
    </row>
    <row r="805">
      <c r="B805" s="12"/>
      <c r="C805" s="12"/>
      <c r="D805" s="12"/>
    </row>
    <row r="806">
      <c r="B806" s="12"/>
      <c r="C806" s="12"/>
      <c r="D806" s="12"/>
    </row>
    <row r="807">
      <c r="B807" s="12"/>
      <c r="C807" s="12"/>
      <c r="D807" s="12"/>
    </row>
    <row r="808">
      <c r="B808" s="12"/>
      <c r="C808" s="12"/>
      <c r="D808" s="12"/>
    </row>
    <row r="809">
      <c r="B809" s="12"/>
      <c r="C809" s="12"/>
      <c r="D809" s="12"/>
    </row>
    <row r="810">
      <c r="B810" s="12"/>
      <c r="C810" s="12"/>
      <c r="D810" s="12"/>
    </row>
    <row r="811">
      <c r="B811" s="12"/>
      <c r="C811" s="12"/>
      <c r="D811" s="12"/>
    </row>
    <row r="812">
      <c r="B812" s="12"/>
      <c r="C812" s="12"/>
      <c r="D812" s="12"/>
    </row>
    <row r="813">
      <c r="B813" s="12"/>
      <c r="C813" s="12"/>
      <c r="D813" s="12"/>
    </row>
    <row r="814">
      <c r="B814" s="12"/>
      <c r="C814" s="12"/>
      <c r="D814" s="12"/>
    </row>
    <row r="815">
      <c r="B815" s="12"/>
      <c r="C815" s="12"/>
      <c r="D815" s="12"/>
    </row>
    <row r="816">
      <c r="B816" s="12"/>
      <c r="C816" s="12"/>
      <c r="D816" s="12"/>
    </row>
    <row r="817">
      <c r="B817" s="12"/>
      <c r="C817" s="12"/>
      <c r="D817" s="12"/>
    </row>
    <row r="818">
      <c r="B818" s="12"/>
      <c r="C818" s="12"/>
      <c r="D818" s="12"/>
    </row>
    <row r="819">
      <c r="B819" s="12"/>
      <c r="C819" s="12"/>
      <c r="D819" s="12"/>
    </row>
    <row r="820">
      <c r="B820" s="12"/>
      <c r="C820" s="12"/>
      <c r="D820" s="12"/>
    </row>
    <row r="821">
      <c r="B821" s="12"/>
      <c r="C821" s="12"/>
      <c r="D821" s="12"/>
    </row>
    <row r="822">
      <c r="B822" s="12"/>
      <c r="C822" s="12"/>
      <c r="D822" s="12"/>
    </row>
    <row r="823">
      <c r="B823" s="12"/>
      <c r="C823" s="12"/>
      <c r="D823" s="12"/>
    </row>
    <row r="824">
      <c r="B824" s="12"/>
      <c r="C824" s="12"/>
      <c r="D824" s="12"/>
    </row>
    <row r="825">
      <c r="B825" s="12"/>
      <c r="C825" s="12"/>
      <c r="D825" s="12"/>
    </row>
    <row r="826">
      <c r="B826" s="12"/>
      <c r="C826" s="12"/>
      <c r="D826" s="12"/>
    </row>
    <row r="827">
      <c r="B827" s="12"/>
      <c r="C827" s="12"/>
      <c r="D827" s="12"/>
    </row>
    <row r="828">
      <c r="B828" s="12"/>
      <c r="C828" s="12"/>
      <c r="D828" s="12"/>
    </row>
    <row r="829">
      <c r="B829" s="12"/>
      <c r="C829" s="12"/>
      <c r="D829" s="12"/>
    </row>
    <row r="830">
      <c r="B830" s="12"/>
      <c r="C830" s="12"/>
      <c r="D830" s="12"/>
    </row>
    <row r="831">
      <c r="B831" s="12"/>
      <c r="C831" s="12"/>
      <c r="D831" s="12"/>
    </row>
    <row r="832">
      <c r="B832" s="12"/>
      <c r="C832" s="12"/>
      <c r="D832" s="12"/>
    </row>
    <row r="833">
      <c r="B833" s="12"/>
      <c r="C833" s="12"/>
      <c r="D833" s="12"/>
    </row>
    <row r="834">
      <c r="B834" s="12"/>
      <c r="C834" s="12"/>
      <c r="D834" s="12"/>
    </row>
    <row r="835">
      <c r="B835" s="12"/>
      <c r="C835" s="12"/>
      <c r="D835" s="12"/>
    </row>
    <row r="836">
      <c r="B836" s="12"/>
      <c r="C836" s="12"/>
      <c r="D836" s="12"/>
    </row>
    <row r="837">
      <c r="B837" s="12"/>
      <c r="C837" s="12"/>
      <c r="D837" s="12"/>
    </row>
    <row r="838">
      <c r="B838" s="12"/>
      <c r="C838" s="12"/>
      <c r="D838" s="12"/>
    </row>
    <row r="839">
      <c r="B839" s="12"/>
      <c r="C839" s="12"/>
      <c r="D839" s="12"/>
    </row>
    <row r="840">
      <c r="B840" s="12"/>
      <c r="C840" s="12"/>
      <c r="D840" s="12"/>
    </row>
    <row r="841">
      <c r="B841" s="12"/>
      <c r="C841" s="12"/>
      <c r="D841" s="12"/>
    </row>
    <row r="842">
      <c r="B842" s="12"/>
      <c r="C842" s="12"/>
      <c r="D842" s="12"/>
    </row>
    <row r="843">
      <c r="B843" s="12"/>
      <c r="C843" s="12"/>
      <c r="D843" s="12"/>
    </row>
    <row r="844">
      <c r="B844" s="12"/>
      <c r="C844" s="12"/>
      <c r="D844" s="12"/>
    </row>
    <row r="845">
      <c r="B845" s="12"/>
      <c r="C845" s="12"/>
      <c r="D845" s="12"/>
    </row>
    <row r="846">
      <c r="B846" s="12"/>
      <c r="C846" s="12"/>
      <c r="D846" s="12"/>
    </row>
    <row r="847">
      <c r="B847" s="12"/>
      <c r="C847" s="12"/>
      <c r="D847" s="12"/>
    </row>
    <row r="848">
      <c r="B848" s="12"/>
      <c r="C848" s="12"/>
      <c r="D848" s="12"/>
    </row>
    <row r="849">
      <c r="B849" s="12"/>
      <c r="C849" s="12"/>
      <c r="D849" s="12"/>
    </row>
    <row r="850">
      <c r="B850" s="12"/>
      <c r="C850" s="12"/>
      <c r="D850" s="12"/>
    </row>
    <row r="851">
      <c r="B851" s="12"/>
      <c r="C851" s="12"/>
      <c r="D851" s="12"/>
    </row>
    <row r="852">
      <c r="B852" s="12"/>
      <c r="C852" s="12"/>
      <c r="D852" s="12"/>
    </row>
    <row r="853">
      <c r="B853" s="12"/>
      <c r="C853" s="12"/>
      <c r="D853" s="12"/>
    </row>
    <row r="854">
      <c r="B854" s="12"/>
      <c r="C854" s="12"/>
      <c r="D854" s="12"/>
    </row>
    <row r="855">
      <c r="B855" s="12"/>
      <c r="C855" s="12"/>
      <c r="D855" s="12"/>
    </row>
    <row r="856">
      <c r="B856" s="12"/>
      <c r="C856" s="12"/>
      <c r="D856" s="12"/>
    </row>
    <row r="857">
      <c r="B857" s="12"/>
      <c r="C857" s="12"/>
      <c r="D857" s="12"/>
    </row>
    <row r="858">
      <c r="B858" s="12"/>
      <c r="C858" s="12"/>
      <c r="D858" s="12"/>
    </row>
    <row r="859">
      <c r="B859" s="12"/>
      <c r="C859" s="12"/>
      <c r="D859" s="12"/>
    </row>
    <row r="860">
      <c r="B860" s="12"/>
      <c r="C860" s="12"/>
      <c r="D860" s="12"/>
    </row>
    <row r="861">
      <c r="B861" s="12"/>
      <c r="C861" s="12"/>
      <c r="D861" s="12"/>
    </row>
    <row r="862">
      <c r="B862" s="12"/>
      <c r="C862" s="12"/>
      <c r="D862" s="12"/>
    </row>
    <row r="863">
      <c r="B863" s="12"/>
      <c r="C863" s="12"/>
      <c r="D863" s="12"/>
    </row>
    <row r="864">
      <c r="B864" s="12"/>
      <c r="C864" s="12"/>
      <c r="D864" s="12"/>
    </row>
    <row r="865">
      <c r="B865" s="12"/>
      <c r="C865" s="12"/>
      <c r="D865" s="12"/>
    </row>
    <row r="866">
      <c r="B866" s="12"/>
      <c r="C866" s="12"/>
      <c r="D866" s="12"/>
    </row>
    <row r="867">
      <c r="B867" s="12"/>
      <c r="C867" s="12"/>
      <c r="D867" s="12"/>
    </row>
    <row r="868">
      <c r="B868" s="12"/>
      <c r="C868" s="12"/>
      <c r="D868" s="12"/>
    </row>
    <row r="869">
      <c r="B869" s="12"/>
      <c r="C869" s="12"/>
      <c r="D869" s="12"/>
    </row>
    <row r="870">
      <c r="B870" s="12"/>
      <c r="C870" s="12"/>
      <c r="D870" s="12"/>
    </row>
    <row r="871">
      <c r="B871" s="12"/>
      <c r="C871" s="12"/>
      <c r="D871" s="12"/>
    </row>
    <row r="872">
      <c r="B872" s="12"/>
      <c r="C872" s="12"/>
      <c r="D872" s="12"/>
    </row>
    <row r="873">
      <c r="B873" s="12"/>
      <c r="C873" s="12"/>
      <c r="D873" s="12"/>
    </row>
    <row r="874">
      <c r="B874" s="12"/>
      <c r="C874" s="12"/>
      <c r="D874" s="12"/>
    </row>
    <row r="875">
      <c r="B875" s="12"/>
      <c r="C875" s="12"/>
      <c r="D875" s="12"/>
    </row>
    <row r="876">
      <c r="B876" s="12"/>
      <c r="C876" s="12"/>
      <c r="D876" s="12"/>
    </row>
    <row r="877">
      <c r="B877" s="12"/>
      <c r="C877" s="12"/>
      <c r="D877" s="12"/>
    </row>
    <row r="878">
      <c r="B878" s="12"/>
      <c r="C878" s="12"/>
      <c r="D878" s="12"/>
    </row>
    <row r="879">
      <c r="B879" s="12"/>
      <c r="C879" s="12"/>
      <c r="D879" s="12"/>
    </row>
    <row r="880">
      <c r="B880" s="12"/>
      <c r="C880" s="12"/>
      <c r="D880" s="12"/>
    </row>
    <row r="881">
      <c r="B881" s="12"/>
      <c r="C881" s="12"/>
      <c r="D881" s="12"/>
    </row>
    <row r="882">
      <c r="B882" s="12"/>
      <c r="C882" s="12"/>
      <c r="D882" s="12"/>
    </row>
    <row r="883">
      <c r="B883" s="12"/>
      <c r="C883" s="12"/>
      <c r="D883" s="12"/>
    </row>
    <row r="884">
      <c r="B884" s="12"/>
      <c r="C884" s="12"/>
      <c r="D884" s="12"/>
    </row>
    <row r="885">
      <c r="B885" s="12"/>
      <c r="C885" s="12"/>
      <c r="D885" s="12"/>
    </row>
    <row r="886">
      <c r="B886" s="12"/>
      <c r="C886" s="12"/>
      <c r="D886" s="12"/>
    </row>
    <row r="887">
      <c r="B887" s="12"/>
      <c r="C887" s="12"/>
      <c r="D887" s="12"/>
    </row>
    <row r="888">
      <c r="B888" s="12"/>
      <c r="C888" s="12"/>
      <c r="D888" s="12"/>
    </row>
    <row r="889">
      <c r="B889" s="12"/>
      <c r="C889" s="12"/>
      <c r="D889" s="12"/>
    </row>
    <row r="890">
      <c r="B890" s="12"/>
      <c r="C890" s="12"/>
      <c r="D890" s="12"/>
    </row>
    <row r="891">
      <c r="B891" s="12"/>
      <c r="C891" s="12"/>
      <c r="D891" s="12"/>
    </row>
    <row r="892">
      <c r="B892" s="12"/>
      <c r="C892" s="12"/>
      <c r="D892" s="12"/>
    </row>
    <row r="893">
      <c r="B893" s="12"/>
      <c r="C893" s="12"/>
      <c r="D893" s="12"/>
    </row>
    <row r="894">
      <c r="B894" s="12"/>
      <c r="C894" s="12"/>
      <c r="D894" s="12"/>
    </row>
    <row r="895">
      <c r="B895" s="12"/>
      <c r="C895" s="12"/>
      <c r="D895" s="12"/>
    </row>
    <row r="896">
      <c r="B896" s="12"/>
      <c r="C896" s="12"/>
      <c r="D896" s="12"/>
    </row>
    <row r="897">
      <c r="B897" s="12"/>
      <c r="C897" s="12"/>
      <c r="D897" s="12"/>
    </row>
    <row r="898">
      <c r="B898" s="12"/>
      <c r="C898" s="12"/>
      <c r="D898" s="12"/>
    </row>
    <row r="899">
      <c r="B899" s="12"/>
      <c r="C899" s="12"/>
      <c r="D899" s="12"/>
    </row>
    <row r="900">
      <c r="B900" s="12"/>
      <c r="C900" s="12"/>
      <c r="D900" s="12"/>
    </row>
    <row r="901">
      <c r="B901" s="12"/>
      <c r="C901" s="12"/>
      <c r="D901" s="12"/>
    </row>
    <row r="902">
      <c r="B902" s="12"/>
      <c r="C902" s="12"/>
      <c r="D902" s="12"/>
    </row>
    <row r="903">
      <c r="B903" s="12"/>
      <c r="C903" s="12"/>
      <c r="D903" s="12"/>
    </row>
    <row r="904">
      <c r="B904" s="12"/>
      <c r="C904" s="12"/>
      <c r="D904" s="12"/>
    </row>
    <row r="905">
      <c r="B905" s="12"/>
      <c r="C905" s="12"/>
      <c r="D905" s="12"/>
    </row>
    <row r="906">
      <c r="B906" s="12"/>
      <c r="C906" s="12"/>
      <c r="D906" s="12"/>
    </row>
    <row r="907">
      <c r="B907" s="12"/>
      <c r="C907" s="12"/>
      <c r="D907" s="12"/>
    </row>
    <row r="908">
      <c r="B908" s="12"/>
      <c r="C908" s="12"/>
      <c r="D908" s="12"/>
    </row>
    <row r="909">
      <c r="B909" s="12"/>
      <c r="C909" s="12"/>
      <c r="D909" s="12"/>
    </row>
    <row r="910">
      <c r="B910" s="12"/>
      <c r="C910" s="12"/>
      <c r="D910" s="12"/>
    </row>
    <row r="911">
      <c r="B911" s="12"/>
      <c r="C911" s="12"/>
      <c r="D911" s="12"/>
    </row>
    <row r="912">
      <c r="B912" s="12"/>
      <c r="C912" s="12"/>
      <c r="D912" s="12"/>
    </row>
    <row r="913">
      <c r="B913" s="12"/>
      <c r="C913" s="12"/>
      <c r="D913" s="12"/>
    </row>
    <row r="914">
      <c r="B914" s="12"/>
      <c r="C914" s="12"/>
      <c r="D914" s="12"/>
    </row>
    <row r="915">
      <c r="B915" s="12"/>
      <c r="C915" s="12"/>
      <c r="D915" s="12"/>
    </row>
    <row r="916">
      <c r="B916" s="12"/>
      <c r="C916" s="12"/>
      <c r="D916" s="12"/>
    </row>
    <row r="917">
      <c r="B917" s="12"/>
      <c r="C917" s="12"/>
      <c r="D917" s="12"/>
    </row>
    <row r="918">
      <c r="B918" s="12"/>
      <c r="C918" s="12"/>
      <c r="D918" s="12"/>
    </row>
    <row r="919">
      <c r="B919" s="12"/>
      <c r="C919" s="12"/>
      <c r="D919" s="12"/>
    </row>
    <row r="920">
      <c r="B920" s="12"/>
      <c r="C920" s="12"/>
      <c r="D920" s="12"/>
    </row>
    <row r="921">
      <c r="B921" s="12"/>
      <c r="C921" s="12"/>
      <c r="D921" s="12"/>
    </row>
    <row r="922">
      <c r="B922" s="12"/>
      <c r="C922" s="12"/>
      <c r="D922" s="12"/>
    </row>
    <row r="923">
      <c r="B923" s="12"/>
      <c r="C923" s="12"/>
      <c r="D923" s="12"/>
    </row>
    <row r="924">
      <c r="B924" s="12"/>
      <c r="C924" s="12"/>
      <c r="D924" s="12"/>
    </row>
    <row r="925">
      <c r="B925" s="12"/>
      <c r="C925" s="12"/>
      <c r="D925" s="12"/>
    </row>
    <row r="926">
      <c r="B926" s="12"/>
      <c r="C926" s="12"/>
      <c r="D926" s="12"/>
    </row>
    <row r="927">
      <c r="B927" s="12"/>
      <c r="C927" s="12"/>
      <c r="D927" s="12"/>
    </row>
    <row r="928">
      <c r="B928" s="12"/>
      <c r="C928" s="12"/>
      <c r="D928" s="12"/>
    </row>
    <row r="929">
      <c r="B929" s="12"/>
      <c r="C929" s="12"/>
      <c r="D929" s="12"/>
    </row>
    <row r="930">
      <c r="B930" s="12"/>
      <c r="C930" s="12"/>
      <c r="D930" s="12"/>
    </row>
    <row r="931">
      <c r="B931" s="12"/>
      <c r="C931" s="12"/>
      <c r="D931" s="12"/>
    </row>
    <row r="932">
      <c r="B932" s="12"/>
      <c r="C932" s="12"/>
      <c r="D932" s="12"/>
    </row>
    <row r="933">
      <c r="B933" s="12"/>
      <c r="C933" s="12"/>
      <c r="D933" s="12"/>
    </row>
    <row r="934">
      <c r="B934" s="12"/>
      <c r="C934" s="12"/>
      <c r="D934" s="12"/>
    </row>
    <row r="935">
      <c r="B935" s="12"/>
      <c r="C935" s="12"/>
      <c r="D935" s="12"/>
    </row>
    <row r="936">
      <c r="B936" s="12"/>
      <c r="C936" s="12"/>
      <c r="D936" s="12"/>
    </row>
    <row r="937">
      <c r="B937" s="12"/>
      <c r="C937" s="12"/>
      <c r="D937" s="12"/>
    </row>
    <row r="938">
      <c r="B938" s="12"/>
      <c r="C938" s="12"/>
      <c r="D938" s="12"/>
    </row>
    <row r="939">
      <c r="B939" s="12"/>
      <c r="C939" s="12"/>
      <c r="D939" s="12"/>
    </row>
    <row r="940">
      <c r="B940" s="12"/>
      <c r="C940" s="12"/>
      <c r="D940" s="12"/>
    </row>
    <row r="941">
      <c r="B941" s="12"/>
      <c r="C941" s="12"/>
      <c r="D941" s="12"/>
    </row>
    <row r="942">
      <c r="B942" s="12"/>
      <c r="C942" s="12"/>
      <c r="D942" s="12"/>
    </row>
    <row r="943">
      <c r="B943" s="12"/>
      <c r="C943" s="12"/>
      <c r="D943" s="12"/>
    </row>
    <row r="944">
      <c r="B944" s="12"/>
      <c r="C944" s="12"/>
      <c r="D944" s="12"/>
    </row>
    <row r="945">
      <c r="B945" s="12"/>
      <c r="C945" s="12"/>
      <c r="D945" s="12"/>
    </row>
    <row r="946">
      <c r="B946" s="12"/>
      <c r="C946" s="12"/>
      <c r="D946" s="12"/>
    </row>
    <row r="947">
      <c r="B947" s="12"/>
      <c r="C947" s="12"/>
      <c r="D947" s="12"/>
    </row>
    <row r="948">
      <c r="B948" s="12"/>
      <c r="C948" s="12"/>
      <c r="D948" s="12"/>
    </row>
    <row r="949">
      <c r="B949" s="12"/>
      <c r="C949" s="12"/>
      <c r="D949" s="12"/>
    </row>
    <row r="950">
      <c r="B950" s="12"/>
      <c r="C950" s="12"/>
      <c r="D950" s="12"/>
    </row>
    <row r="951">
      <c r="B951" s="12"/>
      <c r="C951" s="12"/>
      <c r="D951" s="12"/>
    </row>
    <row r="952">
      <c r="B952" s="12"/>
      <c r="C952" s="12"/>
      <c r="D952" s="12"/>
    </row>
    <row r="953">
      <c r="B953" s="12"/>
      <c r="C953" s="12"/>
      <c r="D953" s="12"/>
    </row>
    <row r="954">
      <c r="B954" s="12"/>
      <c r="C954" s="12"/>
      <c r="D954" s="12"/>
    </row>
    <row r="955">
      <c r="B955" s="12"/>
      <c r="C955" s="12"/>
      <c r="D955" s="12"/>
    </row>
    <row r="956">
      <c r="B956" s="12"/>
      <c r="C956" s="12"/>
      <c r="D956" s="12"/>
    </row>
    <row r="957">
      <c r="B957" s="12"/>
      <c r="C957" s="12"/>
      <c r="D957" s="12"/>
    </row>
    <row r="958">
      <c r="B958" s="12"/>
      <c r="C958" s="12"/>
      <c r="D958" s="12"/>
    </row>
    <row r="959">
      <c r="B959" s="12"/>
      <c r="C959" s="12"/>
      <c r="D959" s="12"/>
    </row>
    <row r="960">
      <c r="B960" s="12"/>
      <c r="C960" s="12"/>
      <c r="D960" s="12"/>
    </row>
    <row r="961">
      <c r="B961" s="12"/>
      <c r="C961" s="12"/>
      <c r="D961" s="12"/>
    </row>
    <row r="962">
      <c r="B962" s="12"/>
      <c r="C962" s="12"/>
      <c r="D962" s="12"/>
    </row>
    <row r="963">
      <c r="B963" s="12"/>
      <c r="C963" s="12"/>
      <c r="D963" s="12"/>
    </row>
    <row r="964">
      <c r="B964" s="12"/>
      <c r="C964" s="12"/>
      <c r="D964" s="12"/>
    </row>
    <row r="965">
      <c r="B965" s="12"/>
      <c r="C965" s="12"/>
      <c r="D965" s="12"/>
    </row>
    <row r="966">
      <c r="B966" s="12"/>
      <c r="C966" s="12"/>
      <c r="D966" s="12"/>
    </row>
    <row r="967">
      <c r="B967" s="12"/>
      <c r="C967" s="12"/>
      <c r="D967" s="12"/>
    </row>
    <row r="968">
      <c r="B968" s="12"/>
      <c r="C968" s="12"/>
      <c r="D968" s="12"/>
    </row>
    <row r="969">
      <c r="B969" s="12"/>
      <c r="C969" s="12"/>
      <c r="D969" s="12"/>
    </row>
    <row r="970">
      <c r="B970" s="12"/>
      <c r="C970" s="12"/>
      <c r="D970" s="12"/>
    </row>
    <row r="971">
      <c r="B971" s="12"/>
      <c r="C971" s="12"/>
      <c r="D971" s="12"/>
    </row>
    <row r="972">
      <c r="B972" s="12"/>
      <c r="C972" s="12"/>
      <c r="D972" s="12"/>
    </row>
    <row r="973">
      <c r="B973" s="12"/>
      <c r="C973" s="12"/>
      <c r="D973" s="12"/>
    </row>
    <row r="974">
      <c r="B974" s="12"/>
      <c r="C974" s="12"/>
      <c r="D974" s="12"/>
    </row>
    <row r="975">
      <c r="B975" s="12"/>
      <c r="C975" s="12"/>
      <c r="D975" s="12"/>
    </row>
    <row r="976">
      <c r="B976" s="12"/>
      <c r="C976" s="12"/>
      <c r="D976" s="12"/>
    </row>
    <row r="977">
      <c r="B977" s="12"/>
      <c r="C977" s="12"/>
      <c r="D977" s="12"/>
    </row>
    <row r="978">
      <c r="B978" s="12"/>
      <c r="C978" s="12"/>
      <c r="D978" s="12"/>
    </row>
    <row r="979">
      <c r="B979" s="12"/>
      <c r="C979" s="12"/>
      <c r="D979" s="12"/>
    </row>
    <row r="980">
      <c r="B980" s="12"/>
      <c r="C980" s="12"/>
      <c r="D980" s="12"/>
    </row>
    <row r="981">
      <c r="B981" s="12"/>
      <c r="C981" s="12"/>
      <c r="D981" s="12"/>
    </row>
    <row r="982">
      <c r="B982" s="12"/>
      <c r="C982" s="12"/>
      <c r="D982" s="12"/>
    </row>
    <row r="983">
      <c r="B983" s="12"/>
      <c r="C983" s="12"/>
      <c r="D983" s="12"/>
    </row>
    <row r="984">
      <c r="B984" s="12"/>
      <c r="C984" s="12"/>
      <c r="D984" s="12"/>
    </row>
    <row r="985">
      <c r="B985" s="12"/>
      <c r="C985" s="12"/>
      <c r="D985" s="12"/>
    </row>
    <row r="986">
      <c r="B986" s="12"/>
      <c r="C986" s="12"/>
      <c r="D986" s="12"/>
    </row>
    <row r="987">
      <c r="B987" s="12"/>
      <c r="C987" s="12"/>
      <c r="D987" s="12"/>
    </row>
    <row r="988">
      <c r="B988" s="12"/>
      <c r="C988" s="12"/>
      <c r="D988" s="12"/>
    </row>
    <row r="989">
      <c r="B989" s="12"/>
      <c r="C989" s="12"/>
      <c r="D989" s="12"/>
    </row>
    <row r="990">
      <c r="B990" s="12"/>
      <c r="C990" s="12"/>
      <c r="D990" s="12"/>
    </row>
    <row r="991">
      <c r="B991" s="12"/>
      <c r="C991" s="12"/>
      <c r="D991" s="12"/>
    </row>
    <row r="992">
      <c r="B992" s="12"/>
      <c r="C992" s="12"/>
      <c r="D992" s="12"/>
    </row>
    <row r="993">
      <c r="B993" s="12"/>
      <c r="C993" s="12"/>
      <c r="D993" s="12"/>
    </row>
    <row r="994">
      <c r="B994" s="12"/>
      <c r="C994" s="12"/>
      <c r="D994" s="12"/>
    </row>
    <row r="995">
      <c r="B995" s="12"/>
      <c r="C995" s="12"/>
      <c r="D995" s="12"/>
    </row>
    <row r="996">
      <c r="B996" s="12"/>
      <c r="C996" s="12"/>
      <c r="D996" s="12"/>
    </row>
    <row r="997">
      <c r="B997" s="12"/>
      <c r="C997" s="12"/>
      <c r="D997" s="12"/>
    </row>
    <row r="998">
      <c r="B998" s="12"/>
      <c r="C998" s="12"/>
      <c r="D998" s="12"/>
    </row>
    <row r="999">
      <c r="B999" s="12"/>
      <c r="C999" s="12"/>
      <c r="D999" s="12"/>
    </row>
    <row r="1000">
      <c r="B1000" s="12"/>
      <c r="C1000" s="12"/>
      <c r="D1000" s="12"/>
    </row>
  </sheetData>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3" width="10.25"/>
    <col customWidth="1" min="4" max="4" width="9.38"/>
    <col customWidth="1" min="5" max="8" width="11.88"/>
    <col customWidth="1" min="9" max="9" width="4.75"/>
    <col customWidth="1" min="10" max="10" width="5.5"/>
    <col customWidth="1" min="11" max="11" width="6.88"/>
    <col customWidth="1" min="12" max="12" width="7.5"/>
    <col customWidth="1" min="13" max="17" width="10.25"/>
    <col customWidth="1" min="18" max="18" width="9.5"/>
    <col customWidth="1" min="19" max="20" width="9.38"/>
    <col customWidth="1" min="21" max="21" width="9.5"/>
    <col customWidth="1" min="22" max="22" width="9.38"/>
  </cols>
  <sheetData>
    <row r="1">
      <c r="A1" s="7" t="s">
        <v>74</v>
      </c>
      <c r="B1" s="18" t="s">
        <v>85</v>
      </c>
      <c r="C1" s="18" t="s">
        <v>83</v>
      </c>
      <c r="D1" s="18" t="s">
        <v>87</v>
      </c>
      <c r="E1" s="7" t="s">
        <v>182</v>
      </c>
      <c r="F1" s="7" t="s">
        <v>290</v>
      </c>
      <c r="G1" s="7" t="s">
        <v>278</v>
      </c>
      <c r="H1" s="7" t="s">
        <v>611</v>
      </c>
      <c r="I1" s="7" t="s">
        <v>569</v>
      </c>
      <c r="J1" s="7" t="s">
        <v>31</v>
      </c>
      <c r="K1" s="7" t="s">
        <v>570</v>
      </c>
      <c r="L1" s="7" t="s">
        <v>571</v>
      </c>
      <c r="M1" s="7" t="s">
        <v>600</v>
      </c>
      <c r="N1" s="7" t="s">
        <v>589</v>
      </c>
      <c r="O1" s="7" t="s">
        <v>590</v>
      </c>
      <c r="P1" s="7" t="s">
        <v>574</v>
      </c>
      <c r="Q1" s="7" t="s">
        <v>591</v>
      </c>
      <c r="R1" s="7" t="s">
        <v>592</v>
      </c>
      <c r="S1" s="7" t="s">
        <v>576</v>
      </c>
      <c r="T1" s="7" t="s">
        <v>593</v>
      </c>
      <c r="U1" s="7" t="s">
        <v>594</v>
      </c>
      <c r="V1" s="7" t="s">
        <v>578</v>
      </c>
    </row>
    <row r="2">
      <c r="A2" s="7">
        <v>1.0</v>
      </c>
      <c r="B2" s="18">
        <v>0.0</v>
      </c>
      <c r="C2" s="18">
        <v>0.0</v>
      </c>
      <c r="D2" s="18">
        <v>0.0</v>
      </c>
      <c r="E2" s="7">
        <v>10.0</v>
      </c>
      <c r="F2" s="7">
        <v>500.0</v>
      </c>
      <c r="G2" s="7">
        <v>23.8</v>
      </c>
      <c r="H2" s="7">
        <v>4.8</v>
      </c>
      <c r="I2" s="7">
        <v>0.0</v>
      </c>
      <c r="J2" s="7">
        <v>0.0</v>
      </c>
      <c r="K2" s="7">
        <v>0.0</v>
      </c>
      <c r="L2" s="7">
        <v>0.0</v>
      </c>
      <c r="N2" s="12">
        <f t="shared" ref="N2:O2" si="1">sum(B2:B$31)</f>
        <v>1959749075</v>
      </c>
      <c r="O2" s="12">
        <f t="shared" si="1"/>
        <v>654496775</v>
      </c>
      <c r="P2" s="12">
        <f t="shared" ref="P2:P31" si="5">sum($D2:$D$31)</f>
        <v>422760202</v>
      </c>
      <c r="Q2" s="12">
        <f t="shared" ref="Q2:R2" si="2">sum($B2:$B$28)</f>
        <v>1251349075</v>
      </c>
      <c r="R2" s="12">
        <f t="shared" si="2"/>
        <v>1251349075</v>
      </c>
      <c r="S2" s="12">
        <f t="shared" ref="S2:S28" si="7">sum($D2:$D$28)</f>
        <v>266360202</v>
      </c>
      <c r="T2" s="12">
        <f t="shared" ref="T2:U2" si="3">sum($B2:$B$25)</f>
        <v>412249075</v>
      </c>
      <c r="U2" s="12">
        <f t="shared" si="3"/>
        <v>412249075</v>
      </c>
      <c r="V2" s="12">
        <f t="shared" ref="V2:V25" si="9">sum($D2:$D$25)</f>
        <v>86560202</v>
      </c>
    </row>
    <row r="3">
      <c r="A3" s="14">
        <f t="shared" ref="A3:A31" si="10">A2+1</f>
        <v>2</v>
      </c>
      <c r="B3" s="18">
        <v>224.0</v>
      </c>
      <c r="C3" s="18">
        <v>73.0</v>
      </c>
      <c r="D3" s="18">
        <v>0.0</v>
      </c>
      <c r="E3" s="14">
        <f t="shared" ref="E3:E28" si="11">E2+3</f>
        <v>13</v>
      </c>
      <c r="F3" s="7">
        <v>1000.0</v>
      </c>
      <c r="G3" s="7">
        <v>47.6</v>
      </c>
      <c r="H3" s="7">
        <v>9.5</v>
      </c>
      <c r="I3" s="7">
        <v>0.0</v>
      </c>
      <c r="J3" s="7">
        <v>0.0</v>
      </c>
      <c r="K3" s="7">
        <v>0.0</v>
      </c>
      <c r="L3" s="7">
        <v>12.0</v>
      </c>
      <c r="N3" s="12">
        <f t="shared" ref="N3:O3" si="4">sum(B3:B$31)</f>
        <v>1959749075</v>
      </c>
      <c r="O3" s="12">
        <f t="shared" si="4"/>
        <v>654496775</v>
      </c>
      <c r="P3" s="12">
        <f t="shared" si="5"/>
        <v>422760202</v>
      </c>
      <c r="Q3" s="12">
        <f t="shared" ref="Q3:R3" si="6">sum($B3:$B$28)</f>
        <v>1251349075</v>
      </c>
      <c r="R3" s="12">
        <f t="shared" si="6"/>
        <v>1251349075</v>
      </c>
      <c r="S3" s="12">
        <f t="shared" si="7"/>
        <v>266360202</v>
      </c>
      <c r="T3" s="12">
        <f t="shared" ref="T3:U3" si="8">sum($B3:$B$25)</f>
        <v>412249075</v>
      </c>
      <c r="U3" s="12">
        <f t="shared" si="8"/>
        <v>412249075</v>
      </c>
      <c r="V3" s="12">
        <f t="shared" si="9"/>
        <v>86560202</v>
      </c>
    </row>
    <row r="4">
      <c r="A4" s="14">
        <f t="shared" si="10"/>
        <v>3</v>
      </c>
      <c r="B4" s="12"/>
      <c r="C4" s="12"/>
      <c r="D4" s="12"/>
      <c r="E4" s="14">
        <f t="shared" si="11"/>
        <v>16</v>
      </c>
      <c r="N4" s="12">
        <f t="shared" ref="N4:O4" si="12">sum(B4:B$31)</f>
        <v>1959748851</v>
      </c>
      <c r="O4" s="12">
        <f t="shared" si="12"/>
        <v>654496702</v>
      </c>
      <c r="P4" s="12">
        <f t="shared" si="5"/>
        <v>422760202</v>
      </c>
      <c r="Q4" s="12">
        <f t="shared" ref="Q4:R4" si="13">sum($B4:$B$28)</f>
        <v>1251348851</v>
      </c>
      <c r="R4" s="12">
        <f t="shared" si="13"/>
        <v>1251348851</v>
      </c>
      <c r="S4" s="12">
        <f t="shared" si="7"/>
        <v>266360202</v>
      </c>
      <c r="T4" s="12">
        <f t="shared" ref="T4:U4" si="14">sum($B4:$B$25)</f>
        <v>412248851</v>
      </c>
      <c r="U4" s="12">
        <f t="shared" si="14"/>
        <v>412248851</v>
      </c>
      <c r="V4" s="12">
        <f t="shared" si="9"/>
        <v>86560202</v>
      </c>
    </row>
    <row r="5">
      <c r="A5" s="14">
        <f t="shared" si="10"/>
        <v>4</v>
      </c>
      <c r="B5" s="12"/>
      <c r="C5" s="12"/>
      <c r="D5" s="12"/>
      <c r="E5" s="14">
        <f t="shared" si="11"/>
        <v>19</v>
      </c>
      <c r="N5" s="12">
        <f t="shared" ref="N5:O5" si="15">sum(B5:B$31)</f>
        <v>1959748851</v>
      </c>
      <c r="O5" s="12">
        <f t="shared" si="15"/>
        <v>654496702</v>
      </c>
      <c r="P5" s="12">
        <f t="shared" si="5"/>
        <v>422760202</v>
      </c>
      <c r="Q5" s="12">
        <f t="shared" ref="Q5:R5" si="16">sum($B5:$B$28)</f>
        <v>1251348851</v>
      </c>
      <c r="R5" s="12">
        <f t="shared" si="16"/>
        <v>1251348851</v>
      </c>
      <c r="S5" s="12">
        <f t="shared" si="7"/>
        <v>266360202</v>
      </c>
      <c r="T5" s="12">
        <f t="shared" ref="T5:U5" si="17">sum($B5:$B$25)</f>
        <v>412248851</v>
      </c>
      <c r="U5" s="12">
        <f t="shared" si="17"/>
        <v>412248851</v>
      </c>
      <c r="V5" s="12">
        <f t="shared" si="9"/>
        <v>86560202</v>
      </c>
    </row>
    <row r="6">
      <c r="A6" s="14">
        <f t="shared" si="10"/>
        <v>5</v>
      </c>
      <c r="B6" s="12"/>
      <c r="C6" s="12"/>
      <c r="D6" s="12"/>
      <c r="E6" s="14">
        <f t="shared" si="11"/>
        <v>22</v>
      </c>
      <c r="N6" s="12">
        <f t="shared" ref="N6:O6" si="18">sum(B6:B$31)</f>
        <v>1959748851</v>
      </c>
      <c r="O6" s="12">
        <f t="shared" si="18"/>
        <v>654496702</v>
      </c>
      <c r="P6" s="12">
        <f t="shared" si="5"/>
        <v>422760202</v>
      </c>
      <c r="Q6" s="12">
        <f t="shared" ref="Q6:R6" si="19">sum($B6:$B$28)</f>
        <v>1251348851</v>
      </c>
      <c r="R6" s="12">
        <f t="shared" si="19"/>
        <v>1251348851</v>
      </c>
      <c r="S6" s="12">
        <f t="shared" si="7"/>
        <v>266360202</v>
      </c>
      <c r="T6" s="12">
        <f t="shared" ref="T6:U6" si="20">sum($B6:$B$25)</f>
        <v>412248851</v>
      </c>
      <c r="U6" s="12">
        <f t="shared" si="20"/>
        <v>412248851</v>
      </c>
      <c r="V6" s="12">
        <f t="shared" si="9"/>
        <v>86560202</v>
      </c>
    </row>
    <row r="7">
      <c r="A7" s="14">
        <f t="shared" si="10"/>
        <v>6</v>
      </c>
      <c r="B7" s="12"/>
      <c r="C7" s="12"/>
      <c r="D7" s="12"/>
      <c r="E7" s="14">
        <f t="shared" si="11"/>
        <v>25</v>
      </c>
      <c r="N7" s="12">
        <f t="shared" ref="N7:O7" si="21">sum(B7:B$31)</f>
        <v>1959748851</v>
      </c>
      <c r="O7" s="12">
        <f t="shared" si="21"/>
        <v>654496702</v>
      </c>
      <c r="P7" s="12">
        <f t="shared" si="5"/>
        <v>422760202</v>
      </c>
      <c r="Q7" s="12">
        <f t="shared" ref="Q7:R7" si="22">sum($B7:$B$28)</f>
        <v>1251348851</v>
      </c>
      <c r="R7" s="12">
        <f t="shared" si="22"/>
        <v>1251348851</v>
      </c>
      <c r="S7" s="12">
        <f t="shared" si="7"/>
        <v>266360202</v>
      </c>
      <c r="T7" s="12">
        <f t="shared" ref="T7:U7" si="23">sum($B7:$B$25)</f>
        <v>412248851</v>
      </c>
      <c r="U7" s="12">
        <f t="shared" si="23"/>
        <v>412248851</v>
      </c>
      <c r="V7" s="12">
        <f t="shared" si="9"/>
        <v>86560202</v>
      </c>
    </row>
    <row r="8">
      <c r="A8" s="14">
        <f t="shared" si="10"/>
        <v>7</v>
      </c>
      <c r="B8" s="12"/>
      <c r="C8" s="12"/>
      <c r="D8" s="12"/>
      <c r="E8" s="14">
        <f t="shared" si="11"/>
        <v>28</v>
      </c>
      <c r="N8" s="12">
        <f t="shared" ref="N8:O8" si="24">sum(B8:B$31)</f>
        <v>1959748851</v>
      </c>
      <c r="O8" s="12">
        <f t="shared" si="24"/>
        <v>654496702</v>
      </c>
      <c r="P8" s="12">
        <f t="shared" si="5"/>
        <v>422760202</v>
      </c>
      <c r="Q8" s="12">
        <f t="shared" ref="Q8:R8" si="25">sum($B8:$B$28)</f>
        <v>1251348851</v>
      </c>
      <c r="R8" s="12">
        <f t="shared" si="25"/>
        <v>1251348851</v>
      </c>
      <c r="S8" s="12">
        <f t="shared" si="7"/>
        <v>266360202</v>
      </c>
      <c r="T8" s="12">
        <f t="shared" ref="T8:U8" si="26">sum($B8:$B$25)</f>
        <v>412248851</v>
      </c>
      <c r="U8" s="12">
        <f t="shared" si="26"/>
        <v>412248851</v>
      </c>
      <c r="V8" s="12">
        <f t="shared" si="9"/>
        <v>86560202</v>
      </c>
    </row>
    <row r="9">
      <c r="A9" s="14">
        <f t="shared" si="10"/>
        <v>8</v>
      </c>
      <c r="B9" s="12"/>
      <c r="C9" s="12"/>
      <c r="D9" s="12"/>
      <c r="E9" s="14">
        <f t="shared" si="11"/>
        <v>31</v>
      </c>
      <c r="F9" s="7">
        <v>4000.0</v>
      </c>
      <c r="G9" s="7">
        <v>190.5</v>
      </c>
      <c r="N9" s="12">
        <f t="shared" ref="N9:O9" si="27">sum(B9:B$31)</f>
        <v>1959748851</v>
      </c>
      <c r="O9" s="12">
        <f t="shared" si="27"/>
        <v>654496702</v>
      </c>
      <c r="P9" s="12">
        <f t="shared" si="5"/>
        <v>422760202</v>
      </c>
      <c r="Q9" s="12">
        <f t="shared" ref="Q9:R9" si="28">sum($B9:$B$28)</f>
        <v>1251348851</v>
      </c>
      <c r="R9" s="12">
        <f t="shared" si="28"/>
        <v>1251348851</v>
      </c>
      <c r="S9" s="12">
        <f t="shared" si="7"/>
        <v>266360202</v>
      </c>
      <c r="T9" s="12">
        <f t="shared" ref="T9:U9" si="29">sum($B9:$B$25)</f>
        <v>412248851</v>
      </c>
      <c r="U9" s="12">
        <f t="shared" si="29"/>
        <v>412248851</v>
      </c>
      <c r="V9" s="12">
        <f t="shared" si="9"/>
        <v>86560202</v>
      </c>
    </row>
    <row r="10">
      <c r="A10" s="14">
        <f t="shared" si="10"/>
        <v>9</v>
      </c>
      <c r="B10" s="18">
        <v>448851.0</v>
      </c>
      <c r="C10" s="18">
        <v>152801.0</v>
      </c>
      <c r="D10" s="18">
        <v>95501.0</v>
      </c>
      <c r="E10" s="14">
        <f t="shared" si="11"/>
        <v>34</v>
      </c>
      <c r="F10" s="7">
        <v>4500.0</v>
      </c>
      <c r="G10" s="7">
        <v>214.3</v>
      </c>
      <c r="I10" s="7">
        <v>0.0</v>
      </c>
      <c r="J10" s="7">
        <v>3.0</v>
      </c>
      <c r="K10" s="7">
        <v>16.0</v>
      </c>
      <c r="L10" s="7">
        <v>34.0</v>
      </c>
      <c r="N10" s="12">
        <f t="shared" ref="N10:O10" si="30">sum(B10:B$31)</f>
        <v>1959748851</v>
      </c>
      <c r="O10" s="12">
        <f t="shared" si="30"/>
        <v>654496702</v>
      </c>
      <c r="P10" s="12">
        <f t="shared" si="5"/>
        <v>422760202</v>
      </c>
      <c r="Q10" s="12">
        <f t="shared" ref="Q10:R10" si="31">sum($B10:$B$28)</f>
        <v>1251348851</v>
      </c>
      <c r="R10" s="12">
        <f t="shared" si="31"/>
        <v>1251348851</v>
      </c>
      <c r="S10" s="12">
        <f t="shared" si="7"/>
        <v>266360202</v>
      </c>
      <c r="T10" s="12">
        <f t="shared" ref="T10:U10" si="32">sum($B10:$B$25)</f>
        <v>412248851</v>
      </c>
      <c r="U10" s="12">
        <f t="shared" si="32"/>
        <v>412248851</v>
      </c>
      <c r="V10" s="12">
        <f t="shared" si="9"/>
        <v>86560202</v>
      </c>
    </row>
    <row r="11">
      <c r="A11" s="14">
        <f t="shared" si="10"/>
        <v>10</v>
      </c>
      <c r="B11" s="12"/>
      <c r="C11" s="12"/>
      <c r="D11" s="12"/>
      <c r="E11" s="14">
        <f t="shared" si="11"/>
        <v>37</v>
      </c>
      <c r="N11" s="12">
        <f t="shared" ref="N11:O11" si="33">sum(B11:B$31)</f>
        <v>1959300000</v>
      </c>
      <c r="O11" s="12">
        <f t="shared" si="33"/>
        <v>654343901</v>
      </c>
      <c r="P11" s="12">
        <f t="shared" si="5"/>
        <v>422664701</v>
      </c>
      <c r="Q11" s="12">
        <f t="shared" ref="Q11:R11" si="34">sum($B11:$B$28)</f>
        <v>1250900000</v>
      </c>
      <c r="R11" s="12">
        <f t="shared" si="34"/>
        <v>1250900000</v>
      </c>
      <c r="S11" s="12">
        <f t="shared" si="7"/>
        <v>266264701</v>
      </c>
      <c r="T11" s="12">
        <f t="shared" ref="T11:U11" si="35">sum($B11:$B$25)</f>
        <v>411800000</v>
      </c>
      <c r="U11" s="12">
        <f t="shared" si="35"/>
        <v>411800000</v>
      </c>
      <c r="V11" s="12">
        <f t="shared" si="9"/>
        <v>86464701</v>
      </c>
    </row>
    <row r="12">
      <c r="A12" s="14">
        <f t="shared" si="10"/>
        <v>11</v>
      </c>
      <c r="B12" s="12"/>
      <c r="C12" s="12"/>
      <c r="D12" s="12"/>
      <c r="E12" s="14">
        <f t="shared" si="11"/>
        <v>40</v>
      </c>
      <c r="N12" s="12">
        <f t="shared" ref="N12:O12" si="36">sum(B12:B$31)</f>
        <v>1959300000</v>
      </c>
      <c r="O12" s="12">
        <f t="shared" si="36"/>
        <v>654343901</v>
      </c>
      <c r="P12" s="12">
        <f t="shared" si="5"/>
        <v>422664701</v>
      </c>
      <c r="Q12" s="12">
        <f t="shared" ref="Q12:R12" si="37">sum($B12:$B$28)</f>
        <v>1250900000</v>
      </c>
      <c r="R12" s="12">
        <f t="shared" si="37"/>
        <v>1250900000</v>
      </c>
      <c r="S12" s="12">
        <f t="shared" si="7"/>
        <v>266264701</v>
      </c>
      <c r="T12" s="12">
        <f t="shared" ref="T12:U12" si="38">sum($B12:$B$25)</f>
        <v>411800000</v>
      </c>
      <c r="U12" s="12">
        <f t="shared" si="38"/>
        <v>411800000</v>
      </c>
      <c r="V12" s="12">
        <f t="shared" si="9"/>
        <v>86464701</v>
      </c>
    </row>
    <row r="13">
      <c r="A13" s="14">
        <f t="shared" si="10"/>
        <v>12</v>
      </c>
      <c r="B13" s="12"/>
      <c r="C13" s="12"/>
      <c r="D13" s="12"/>
      <c r="E13" s="14">
        <f t="shared" si="11"/>
        <v>43</v>
      </c>
      <c r="F13" s="7">
        <v>7000.0</v>
      </c>
      <c r="G13" s="7">
        <v>285.7</v>
      </c>
      <c r="H13" s="7">
        <v>57.1</v>
      </c>
      <c r="N13" s="12">
        <f t="shared" ref="N13:O13" si="39">sum(B13:B$31)</f>
        <v>1959300000</v>
      </c>
      <c r="O13" s="12">
        <f t="shared" si="39"/>
        <v>654343901</v>
      </c>
      <c r="P13" s="12">
        <f t="shared" si="5"/>
        <v>422664701</v>
      </c>
      <c r="Q13" s="12">
        <f t="shared" ref="Q13:R13" si="40">sum($B13:$B$28)</f>
        <v>1250900000</v>
      </c>
      <c r="R13" s="12">
        <f t="shared" si="40"/>
        <v>1250900000</v>
      </c>
      <c r="S13" s="12">
        <f t="shared" si="7"/>
        <v>266264701</v>
      </c>
      <c r="T13" s="12">
        <f t="shared" ref="T13:U13" si="41">sum($B13:$B$25)</f>
        <v>411800000</v>
      </c>
      <c r="U13" s="12">
        <f t="shared" si="41"/>
        <v>411800000</v>
      </c>
      <c r="V13" s="12">
        <f t="shared" si="9"/>
        <v>86464701</v>
      </c>
    </row>
    <row r="14">
      <c r="A14" s="14">
        <f t="shared" si="10"/>
        <v>13</v>
      </c>
      <c r="B14" s="18">
        <v>2500000.0</v>
      </c>
      <c r="C14" s="18">
        <v>843901.0</v>
      </c>
      <c r="D14" s="18">
        <v>543201.0</v>
      </c>
      <c r="E14" s="14">
        <f t="shared" si="11"/>
        <v>46</v>
      </c>
      <c r="F14" s="7">
        <v>8000.0</v>
      </c>
      <c r="G14" s="7">
        <v>309.5</v>
      </c>
      <c r="H14" s="7">
        <v>61.9</v>
      </c>
      <c r="I14" s="7">
        <v>0.0</v>
      </c>
      <c r="J14" s="7">
        <v>9.0</v>
      </c>
      <c r="K14" s="7">
        <v>21.0</v>
      </c>
      <c r="L14" s="7">
        <v>24.0</v>
      </c>
      <c r="N14" s="12">
        <f t="shared" ref="N14:O14" si="42">sum(B14:B$31)</f>
        <v>1959300000</v>
      </c>
      <c r="O14" s="12">
        <f t="shared" si="42"/>
        <v>654343901</v>
      </c>
      <c r="P14" s="12">
        <f t="shared" si="5"/>
        <v>422664701</v>
      </c>
      <c r="Q14" s="12">
        <f t="shared" ref="Q14:R14" si="43">sum($B14:$B$28)</f>
        <v>1250900000</v>
      </c>
      <c r="R14" s="12">
        <f t="shared" si="43"/>
        <v>1250900000</v>
      </c>
      <c r="S14" s="12">
        <f t="shared" si="7"/>
        <v>266264701</v>
      </c>
      <c r="T14" s="12">
        <f t="shared" ref="T14:U14" si="44">sum($B14:$B$25)</f>
        <v>411800000</v>
      </c>
      <c r="U14" s="12">
        <f t="shared" si="44"/>
        <v>411800000</v>
      </c>
      <c r="V14" s="12">
        <f t="shared" si="9"/>
        <v>86464701</v>
      </c>
    </row>
    <row r="15">
      <c r="A15" s="14">
        <f t="shared" si="10"/>
        <v>14</v>
      </c>
      <c r="B15" s="18">
        <v>3400000.0</v>
      </c>
      <c r="C15" s="18">
        <v>1100000.0</v>
      </c>
      <c r="D15" s="18">
        <v>721500.0</v>
      </c>
      <c r="E15" s="14">
        <f t="shared" si="11"/>
        <v>49</v>
      </c>
      <c r="F15" s="7">
        <v>9000.0</v>
      </c>
      <c r="G15" s="7">
        <v>333.3</v>
      </c>
      <c r="I15" s="7">
        <v>0.0</v>
      </c>
      <c r="J15" s="7">
        <v>12.0</v>
      </c>
      <c r="K15" s="7">
        <v>9.0</v>
      </c>
      <c r="L15" s="7">
        <v>49.0</v>
      </c>
      <c r="N15" s="12">
        <f t="shared" ref="N15:O15" si="45">sum(B15:B$31)</f>
        <v>1956800000</v>
      </c>
      <c r="O15" s="12">
        <f t="shared" si="45"/>
        <v>653500000</v>
      </c>
      <c r="P15" s="12">
        <f t="shared" si="5"/>
        <v>422121500</v>
      </c>
      <c r="Q15" s="12">
        <f t="shared" ref="Q15:R15" si="46">sum($B15:$B$28)</f>
        <v>1248400000</v>
      </c>
      <c r="R15" s="12">
        <f t="shared" si="46"/>
        <v>1248400000</v>
      </c>
      <c r="S15" s="12">
        <f t="shared" si="7"/>
        <v>265721500</v>
      </c>
      <c r="T15" s="12">
        <f t="shared" ref="T15:U15" si="47">sum($B15:$B$25)</f>
        <v>409300000</v>
      </c>
      <c r="U15" s="12">
        <f t="shared" si="47"/>
        <v>409300000</v>
      </c>
      <c r="V15" s="12">
        <f t="shared" si="9"/>
        <v>85921500</v>
      </c>
    </row>
    <row r="16">
      <c r="A16" s="14">
        <f t="shared" si="10"/>
        <v>15</v>
      </c>
      <c r="B16" s="18">
        <v>4700000.0</v>
      </c>
      <c r="C16" s="18">
        <v>1500000.0</v>
      </c>
      <c r="D16" s="18">
        <v>1000000.0</v>
      </c>
      <c r="E16" s="14">
        <f t="shared" si="11"/>
        <v>52</v>
      </c>
      <c r="F16" s="7">
        <v>10000.0</v>
      </c>
      <c r="G16" s="7">
        <v>357.1</v>
      </c>
      <c r="I16" s="7">
        <v>0.0</v>
      </c>
      <c r="J16" s="7">
        <v>17.0</v>
      </c>
      <c r="K16" s="7">
        <v>1.0</v>
      </c>
      <c r="L16" s="7">
        <v>45.0</v>
      </c>
      <c r="N16" s="12">
        <f t="shared" ref="N16:O16" si="48">sum(B16:B$31)</f>
        <v>1953400000</v>
      </c>
      <c r="O16" s="12">
        <f t="shared" si="48"/>
        <v>652400000</v>
      </c>
      <c r="P16" s="12">
        <f t="shared" si="5"/>
        <v>421400000</v>
      </c>
      <c r="Q16" s="12">
        <f t="shared" ref="Q16:R16" si="49">sum($B16:$B$28)</f>
        <v>1245000000</v>
      </c>
      <c r="R16" s="12">
        <f t="shared" si="49"/>
        <v>1245000000</v>
      </c>
      <c r="S16" s="12">
        <f t="shared" si="7"/>
        <v>265000000</v>
      </c>
      <c r="T16" s="12">
        <f t="shared" ref="T16:U16" si="50">sum($B16:$B$25)</f>
        <v>405900000</v>
      </c>
      <c r="U16" s="12">
        <f t="shared" si="50"/>
        <v>405900000</v>
      </c>
      <c r="V16" s="12">
        <f t="shared" si="9"/>
        <v>85200000</v>
      </c>
    </row>
    <row r="17">
      <c r="A17" s="14">
        <f t="shared" si="10"/>
        <v>16</v>
      </c>
      <c r="B17" s="12"/>
      <c r="C17" s="12"/>
      <c r="D17" s="12"/>
      <c r="E17" s="14">
        <f t="shared" si="11"/>
        <v>55</v>
      </c>
      <c r="F17" s="7">
        <v>12000.0</v>
      </c>
      <c r="G17" s="7">
        <v>381.0</v>
      </c>
      <c r="H17" s="7">
        <v>76.2</v>
      </c>
      <c r="N17" s="12">
        <f t="shared" ref="N17:O17" si="51">sum(B17:B$31)</f>
        <v>1948700000</v>
      </c>
      <c r="O17" s="12">
        <f t="shared" si="51"/>
        <v>650900000</v>
      </c>
      <c r="P17" s="12">
        <f t="shared" si="5"/>
        <v>420400000</v>
      </c>
      <c r="Q17" s="12">
        <f t="shared" ref="Q17:R17" si="52">sum($B17:$B$28)</f>
        <v>1240300000</v>
      </c>
      <c r="R17" s="12">
        <f t="shared" si="52"/>
        <v>1240300000</v>
      </c>
      <c r="S17" s="12">
        <f t="shared" si="7"/>
        <v>264000000</v>
      </c>
      <c r="T17" s="12">
        <f t="shared" ref="T17:U17" si="53">sum($B17:$B$25)</f>
        <v>401200000</v>
      </c>
      <c r="U17" s="12">
        <f t="shared" si="53"/>
        <v>401200000</v>
      </c>
      <c r="V17" s="12">
        <f t="shared" si="9"/>
        <v>84200000</v>
      </c>
    </row>
    <row r="18">
      <c r="A18" s="14">
        <f t="shared" si="10"/>
        <v>17</v>
      </c>
      <c r="B18" s="18">
        <v>1.1E7</v>
      </c>
      <c r="C18" s="18">
        <v>3600000.0</v>
      </c>
      <c r="D18" s="18">
        <v>2300000.0</v>
      </c>
      <c r="E18" s="14">
        <f t="shared" si="11"/>
        <v>58</v>
      </c>
      <c r="F18" s="7">
        <v>14000.0</v>
      </c>
      <c r="G18" s="7">
        <v>404.8</v>
      </c>
      <c r="H18" s="7">
        <v>81.0</v>
      </c>
      <c r="I18" s="7">
        <v>1.0</v>
      </c>
      <c r="J18" s="7">
        <v>9.0</v>
      </c>
      <c r="K18" s="7">
        <v>22.0</v>
      </c>
      <c r="L18" s="7">
        <v>37.0</v>
      </c>
      <c r="N18" s="12">
        <f t="shared" ref="N18:O18" si="54">sum(B18:B$31)</f>
        <v>1948700000</v>
      </c>
      <c r="O18" s="12">
        <f t="shared" si="54"/>
        <v>650900000</v>
      </c>
      <c r="P18" s="12">
        <f t="shared" si="5"/>
        <v>420400000</v>
      </c>
      <c r="Q18" s="12">
        <f t="shared" ref="Q18:R18" si="55">sum($B18:$B$28)</f>
        <v>1240300000</v>
      </c>
      <c r="R18" s="12">
        <f t="shared" si="55"/>
        <v>1240300000</v>
      </c>
      <c r="S18" s="12">
        <f t="shared" si="7"/>
        <v>264000000</v>
      </c>
      <c r="T18" s="12">
        <f t="shared" ref="T18:U18" si="56">sum($B18:$B$25)</f>
        <v>401200000</v>
      </c>
      <c r="U18" s="12">
        <f t="shared" si="56"/>
        <v>401200000</v>
      </c>
      <c r="V18" s="12">
        <f t="shared" si="9"/>
        <v>84200000</v>
      </c>
    </row>
    <row r="19">
      <c r="A19" s="14">
        <f t="shared" si="10"/>
        <v>18</v>
      </c>
      <c r="B19" s="18">
        <v>1.94E7</v>
      </c>
      <c r="C19" s="18">
        <v>6300000.0</v>
      </c>
      <c r="D19" s="18">
        <v>4000000.0</v>
      </c>
      <c r="E19" s="14">
        <f t="shared" si="11"/>
        <v>61</v>
      </c>
      <c r="F19" s="7">
        <v>16000.0</v>
      </c>
      <c r="G19" s="7">
        <v>428.6</v>
      </c>
      <c r="H19" s="7">
        <v>85.7</v>
      </c>
      <c r="I19" s="7">
        <v>1.0</v>
      </c>
      <c r="J19" s="7">
        <v>22.0</v>
      </c>
      <c r="K19" s="7">
        <v>43.0</v>
      </c>
      <c r="L19" s="7">
        <v>40.0</v>
      </c>
      <c r="N19" s="12">
        <f t="shared" ref="N19:O19" si="57">sum(B19:B$31)</f>
        <v>1937700000</v>
      </c>
      <c r="O19" s="12">
        <f t="shared" si="57"/>
        <v>647300000</v>
      </c>
      <c r="P19" s="12">
        <f t="shared" si="5"/>
        <v>418100000</v>
      </c>
      <c r="Q19" s="12">
        <f t="shared" ref="Q19:R19" si="58">sum($B19:$B$28)</f>
        <v>1229300000</v>
      </c>
      <c r="R19" s="12">
        <f t="shared" si="58"/>
        <v>1229300000</v>
      </c>
      <c r="S19" s="12">
        <f t="shared" si="7"/>
        <v>261700000</v>
      </c>
      <c r="T19" s="12">
        <f t="shared" ref="T19:U19" si="59">sum($B19:$B$25)</f>
        <v>390200000</v>
      </c>
      <c r="U19" s="12">
        <f t="shared" si="59"/>
        <v>390200000</v>
      </c>
      <c r="V19" s="12">
        <f t="shared" si="9"/>
        <v>81900000</v>
      </c>
    </row>
    <row r="20">
      <c r="A20" s="14">
        <f t="shared" si="10"/>
        <v>19</v>
      </c>
      <c r="B20" s="18">
        <v>2.3E7</v>
      </c>
      <c r="C20" s="18">
        <v>7600000.0</v>
      </c>
      <c r="D20" s="18">
        <v>4800000.0</v>
      </c>
      <c r="E20" s="14">
        <f t="shared" si="11"/>
        <v>64</v>
      </c>
      <c r="F20" s="7">
        <v>18000.0</v>
      </c>
      <c r="G20" s="7">
        <v>452.4</v>
      </c>
      <c r="H20" s="7">
        <v>90.5</v>
      </c>
      <c r="I20" s="7">
        <v>2.0</v>
      </c>
      <c r="J20" s="7">
        <v>17.0</v>
      </c>
      <c r="K20" s="7">
        <v>25.0</v>
      </c>
      <c r="L20" s="7">
        <v>7.0</v>
      </c>
      <c r="N20" s="12">
        <f t="shared" ref="N20:O20" si="60">sum(B20:B$31)</f>
        <v>1918300000</v>
      </c>
      <c r="O20" s="12">
        <f t="shared" si="60"/>
        <v>641000000</v>
      </c>
      <c r="P20" s="12">
        <f t="shared" si="5"/>
        <v>414100000</v>
      </c>
      <c r="Q20" s="12">
        <f t="shared" ref="Q20:R20" si="61">sum($B20:$B$28)</f>
        <v>1209900000</v>
      </c>
      <c r="R20" s="12">
        <f t="shared" si="61"/>
        <v>1209900000</v>
      </c>
      <c r="S20" s="12">
        <f t="shared" si="7"/>
        <v>257700000</v>
      </c>
      <c r="T20" s="12">
        <f t="shared" ref="T20:U20" si="62">sum($B20:$B$25)</f>
        <v>370800000</v>
      </c>
      <c r="U20" s="12">
        <f t="shared" si="62"/>
        <v>370800000</v>
      </c>
      <c r="V20" s="12">
        <f t="shared" si="9"/>
        <v>77900000</v>
      </c>
    </row>
    <row r="21">
      <c r="A21" s="14">
        <f t="shared" si="10"/>
        <v>20</v>
      </c>
      <c r="B21" s="12"/>
      <c r="C21" s="12"/>
      <c r="D21" s="12"/>
      <c r="E21" s="14">
        <f t="shared" si="11"/>
        <v>67</v>
      </c>
      <c r="F21" s="7">
        <v>20000.0</v>
      </c>
      <c r="G21" s="7">
        <v>476.2</v>
      </c>
      <c r="H21" s="7">
        <v>95.2</v>
      </c>
      <c r="N21" s="12">
        <f t="shared" ref="N21:O21" si="63">sum(B21:B$31)</f>
        <v>1895300000</v>
      </c>
      <c r="O21" s="12">
        <f t="shared" si="63"/>
        <v>633400000</v>
      </c>
      <c r="P21" s="12">
        <f t="shared" si="5"/>
        <v>409300000</v>
      </c>
      <c r="Q21" s="12">
        <f t="shared" ref="Q21:R21" si="64">sum($B21:$B$28)</f>
        <v>1186900000</v>
      </c>
      <c r="R21" s="12">
        <f t="shared" si="64"/>
        <v>1186900000</v>
      </c>
      <c r="S21" s="12">
        <f t="shared" si="7"/>
        <v>252900000</v>
      </c>
      <c r="T21" s="12">
        <f t="shared" ref="T21:U21" si="65">sum($B21:$B$25)</f>
        <v>347800000</v>
      </c>
      <c r="U21" s="12">
        <f t="shared" si="65"/>
        <v>347800000</v>
      </c>
      <c r="V21" s="12">
        <f t="shared" si="9"/>
        <v>73100000</v>
      </c>
    </row>
    <row r="22">
      <c r="A22" s="14">
        <f t="shared" si="10"/>
        <v>21</v>
      </c>
      <c r="B22" s="18">
        <v>5.82E7</v>
      </c>
      <c r="C22" s="18">
        <v>1.94E7</v>
      </c>
      <c r="D22" s="18">
        <v>1.2E7</v>
      </c>
      <c r="E22" s="14">
        <f t="shared" si="11"/>
        <v>70</v>
      </c>
      <c r="F22" s="7">
        <v>22500.0</v>
      </c>
      <c r="G22" s="7">
        <v>500.0</v>
      </c>
      <c r="H22" s="7">
        <v>100.0</v>
      </c>
      <c r="I22" s="7">
        <v>4.0</v>
      </c>
      <c r="J22" s="7">
        <v>23.0</v>
      </c>
      <c r="K22" s="7">
        <v>3.0</v>
      </c>
      <c r="L22" s="7">
        <v>43.0</v>
      </c>
      <c r="N22" s="12">
        <f t="shared" ref="N22:O22" si="66">sum(B22:B$31)</f>
        <v>1895300000</v>
      </c>
      <c r="O22" s="12">
        <f t="shared" si="66"/>
        <v>633400000</v>
      </c>
      <c r="P22" s="12">
        <f t="shared" si="5"/>
        <v>409300000</v>
      </c>
      <c r="Q22" s="12">
        <f t="shared" ref="Q22:R22" si="67">sum($B22:$B$28)</f>
        <v>1186900000</v>
      </c>
      <c r="R22" s="12">
        <f t="shared" si="67"/>
        <v>1186900000</v>
      </c>
      <c r="S22" s="12">
        <f t="shared" si="7"/>
        <v>252900000</v>
      </c>
      <c r="T22" s="12">
        <f t="shared" ref="T22:U22" si="68">sum($B22:$B$25)</f>
        <v>347800000</v>
      </c>
      <c r="U22" s="12">
        <f t="shared" si="68"/>
        <v>347800000</v>
      </c>
      <c r="V22" s="12">
        <f t="shared" si="9"/>
        <v>73100000</v>
      </c>
    </row>
    <row r="23">
      <c r="A23" s="14">
        <f t="shared" si="10"/>
        <v>22</v>
      </c>
      <c r="B23" s="18">
        <v>7.54E7</v>
      </c>
      <c r="C23" s="18">
        <v>2.48E7</v>
      </c>
      <c r="D23" s="18">
        <v>1.56E7</v>
      </c>
      <c r="E23" s="14">
        <f t="shared" si="11"/>
        <v>73</v>
      </c>
      <c r="F23" s="7">
        <v>25000.0</v>
      </c>
      <c r="G23" s="7">
        <v>523.8</v>
      </c>
      <c r="H23" s="7">
        <v>104.8</v>
      </c>
      <c r="I23" s="7">
        <v>6.0</v>
      </c>
      <c r="J23" s="7">
        <v>10.0</v>
      </c>
      <c r="K23" s="7">
        <v>46.0</v>
      </c>
      <c r="L23" s="7">
        <v>49.0</v>
      </c>
      <c r="N23" s="12">
        <f t="shared" ref="N23:O23" si="69">sum(B23:B$31)</f>
        <v>1837100000</v>
      </c>
      <c r="O23" s="12">
        <f t="shared" si="69"/>
        <v>614000000</v>
      </c>
      <c r="P23" s="12">
        <f t="shared" si="5"/>
        <v>397300000</v>
      </c>
      <c r="Q23" s="12">
        <f t="shared" ref="Q23:R23" si="70">sum($B23:$B$28)</f>
        <v>1128700000</v>
      </c>
      <c r="R23" s="12">
        <f t="shared" si="70"/>
        <v>1128700000</v>
      </c>
      <c r="S23" s="12">
        <f t="shared" si="7"/>
        <v>240900000</v>
      </c>
      <c r="T23" s="12">
        <f t="shared" ref="T23:U23" si="71">sum($B23:$B$25)</f>
        <v>289600000</v>
      </c>
      <c r="U23" s="12">
        <f t="shared" si="71"/>
        <v>289600000</v>
      </c>
      <c r="V23" s="12">
        <f t="shared" si="9"/>
        <v>61100000</v>
      </c>
    </row>
    <row r="24">
      <c r="A24" s="14">
        <f t="shared" si="10"/>
        <v>23</v>
      </c>
      <c r="B24" s="18">
        <v>9.2E7</v>
      </c>
      <c r="C24" s="18">
        <v>3.12E7</v>
      </c>
      <c r="D24" s="18">
        <v>2.02E7</v>
      </c>
      <c r="E24" s="14">
        <f t="shared" si="11"/>
        <v>76</v>
      </c>
      <c r="F24" s="7">
        <v>27500.0</v>
      </c>
      <c r="G24" s="7">
        <v>547.6</v>
      </c>
      <c r="H24" s="7">
        <v>109.5</v>
      </c>
      <c r="I24" s="7">
        <v>8.0</v>
      </c>
      <c r="J24" s="7">
        <v>9.0</v>
      </c>
      <c r="K24" s="7">
        <v>12.0</v>
      </c>
      <c r="L24" s="7">
        <v>52.0</v>
      </c>
      <c r="N24" s="12">
        <f t="shared" ref="N24:O24" si="72">sum(B24:B$31)</f>
        <v>1761700000</v>
      </c>
      <c r="O24" s="12">
        <f t="shared" si="72"/>
        <v>589200000</v>
      </c>
      <c r="P24" s="12">
        <f t="shared" si="5"/>
        <v>381700000</v>
      </c>
      <c r="Q24" s="12">
        <f t="shared" ref="Q24:R24" si="73">sum($B24:$B$28)</f>
        <v>1053300000</v>
      </c>
      <c r="R24" s="12">
        <f t="shared" si="73"/>
        <v>1053300000</v>
      </c>
      <c r="S24" s="12">
        <f t="shared" si="7"/>
        <v>225300000</v>
      </c>
      <c r="T24" s="12">
        <f t="shared" ref="T24:U24" si="74">sum($B24:$B$25)</f>
        <v>214200000</v>
      </c>
      <c r="U24" s="12">
        <f t="shared" si="74"/>
        <v>214200000</v>
      </c>
      <c r="V24" s="12">
        <f t="shared" si="9"/>
        <v>45500000</v>
      </c>
    </row>
    <row r="25">
      <c r="A25" s="14">
        <f t="shared" si="10"/>
        <v>24</v>
      </c>
      <c r="B25" s="18">
        <v>1.222E8</v>
      </c>
      <c r="C25" s="18">
        <v>4.04E7</v>
      </c>
      <c r="D25" s="18">
        <v>2.53E7</v>
      </c>
      <c r="E25" s="14">
        <f t="shared" si="11"/>
        <v>79</v>
      </c>
      <c r="F25" s="7">
        <v>30000.0</v>
      </c>
      <c r="G25" s="7">
        <v>571.4</v>
      </c>
      <c r="H25" s="7">
        <v>114.3</v>
      </c>
      <c r="I25" s="7">
        <v>11.0</v>
      </c>
      <c r="J25" s="7">
        <v>17.0</v>
      </c>
      <c r="K25" s="7">
        <v>42.0</v>
      </c>
      <c r="L25" s="7">
        <v>1.0</v>
      </c>
      <c r="N25" s="12">
        <f t="shared" ref="N25:O25" si="75">sum(B25:B$31)</f>
        <v>1669700000</v>
      </c>
      <c r="O25" s="12">
        <f t="shared" si="75"/>
        <v>558000000</v>
      </c>
      <c r="P25" s="12">
        <f t="shared" si="5"/>
        <v>361500000</v>
      </c>
      <c r="Q25" s="12">
        <f t="shared" ref="Q25:R25" si="76">sum($B25:$B$28)</f>
        <v>961300000</v>
      </c>
      <c r="R25" s="12">
        <f t="shared" si="76"/>
        <v>961300000</v>
      </c>
      <c r="S25" s="12">
        <f t="shared" si="7"/>
        <v>205100000</v>
      </c>
      <c r="T25" s="12">
        <f t="shared" ref="T25:U25" si="77">sum($B25:$B$25)</f>
        <v>122200000</v>
      </c>
      <c r="U25" s="12">
        <f t="shared" si="77"/>
        <v>122200000</v>
      </c>
      <c r="V25" s="12">
        <f t="shared" si="9"/>
        <v>25300000</v>
      </c>
    </row>
    <row r="26">
      <c r="A26" s="14">
        <f t="shared" si="10"/>
        <v>25</v>
      </c>
      <c r="B26" s="18">
        <v>2.024E8</v>
      </c>
      <c r="C26" s="18">
        <v>6.62E7</v>
      </c>
      <c r="D26" s="18">
        <v>4.23E7</v>
      </c>
      <c r="E26" s="14">
        <f t="shared" si="11"/>
        <v>82</v>
      </c>
      <c r="F26" s="7">
        <v>32500.0</v>
      </c>
      <c r="G26" s="7">
        <v>595.2</v>
      </c>
      <c r="H26" s="7">
        <v>119.0</v>
      </c>
      <c r="N26" s="12">
        <f t="shared" ref="N26:O26" si="78">sum(B26:B$31)</f>
        <v>1547500000</v>
      </c>
      <c r="O26" s="12">
        <f t="shared" si="78"/>
        <v>517600000</v>
      </c>
      <c r="P26" s="12">
        <f t="shared" si="5"/>
        <v>336200000</v>
      </c>
      <c r="Q26" s="12">
        <f t="shared" ref="Q26:R26" si="79">sum($B26:$B$28)</f>
        <v>839100000</v>
      </c>
      <c r="R26" s="12">
        <f t="shared" si="79"/>
        <v>839100000</v>
      </c>
      <c r="S26" s="12">
        <f t="shared" si="7"/>
        <v>179800000</v>
      </c>
    </row>
    <row r="27">
      <c r="A27" s="14">
        <f t="shared" si="10"/>
        <v>26</v>
      </c>
      <c r="B27" s="18">
        <v>2.76E8</v>
      </c>
      <c r="C27" s="18">
        <v>9.2E7</v>
      </c>
      <c r="D27" s="18">
        <v>5.98E7</v>
      </c>
      <c r="E27" s="14">
        <f t="shared" si="11"/>
        <v>85</v>
      </c>
      <c r="F27" s="7">
        <v>35000.0</v>
      </c>
      <c r="G27" s="7">
        <v>619.0</v>
      </c>
      <c r="H27" s="7">
        <v>123.8</v>
      </c>
      <c r="I27" s="7">
        <v>23.0</v>
      </c>
      <c r="J27" s="7">
        <v>0.0</v>
      </c>
      <c r="K27" s="7">
        <v>7.0</v>
      </c>
      <c r="L27" s="7">
        <v>56.0</v>
      </c>
      <c r="N27" s="12">
        <f t="shared" ref="N27:O27" si="80">sum(B27:B$31)</f>
        <v>1345100000</v>
      </c>
      <c r="O27" s="12">
        <f t="shared" si="80"/>
        <v>451400000</v>
      </c>
      <c r="P27" s="12">
        <f t="shared" si="5"/>
        <v>293900000</v>
      </c>
      <c r="Q27" s="12">
        <f t="shared" ref="Q27:R27" si="81">sum($B27:$B$28)</f>
        <v>636700000</v>
      </c>
      <c r="R27" s="12">
        <f t="shared" si="81"/>
        <v>636700000</v>
      </c>
      <c r="S27" s="12">
        <f t="shared" si="7"/>
        <v>137500000</v>
      </c>
    </row>
    <row r="28">
      <c r="A28" s="14">
        <f t="shared" si="10"/>
        <v>27</v>
      </c>
      <c r="B28" s="18">
        <v>3.607E8</v>
      </c>
      <c r="C28" s="18">
        <v>1.202E8</v>
      </c>
      <c r="D28" s="18">
        <v>7.77E7</v>
      </c>
      <c r="E28" s="14">
        <f t="shared" si="11"/>
        <v>88</v>
      </c>
      <c r="F28" s="7">
        <v>37500.0</v>
      </c>
      <c r="G28" s="7">
        <v>642.9</v>
      </c>
      <c r="H28" s="7">
        <v>128.6</v>
      </c>
      <c r="I28" s="7">
        <v>32.0</v>
      </c>
      <c r="J28" s="7">
        <v>4.0</v>
      </c>
      <c r="K28" s="7">
        <v>59.0</v>
      </c>
      <c r="L28" s="7">
        <v>7.0</v>
      </c>
      <c r="N28" s="12">
        <f t="shared" ref="N28:O28" si="82">sum(B28:B$31)</f>
        <v>1069100000</v>
      </c>
      <c r="O28" s="12">
        <f t="shared" si="82"/>
        <v>359400000</v>
      </c>
      <c r="P28" s="12">
        <f t="shared" si="5"/>
        <v>234100000</v>
      </c>
      <c r="Q28" s="12">
        <f t="shared" ref="Q28:R28" si="83">sum($B28:$B$28)</f>
        <v>360700000</v>
      </c>
      <c r="R28" s="12">
        <f t="shared" si="83"/>
        <v>360700000</v>
      </c>
      <c r="S28" s="12">
        <f t="shared" si="7"/>
        <v>77700000</v>
      </c>
    </row>
    <row r="29">
      <c r="A29" s="14">
        <f t="shared" si="10"/>
        <v>28</v>
      </c>
      <c r="B29" s="12"/>
      <c r="C29" s="12"/>
      <c r="D29" s="12"/>
      <c r="E29" s="7">
        <v>92.0</v>
      </c>
      <c r="F29" s="7">
        <v>40000.0</v>
      </c>
      <c r="G29" s="7">
        <v>666.7</v>
      </c>
      <c r="H29" s="7">
        <v>133.3</v>
      </c>
      <c r="N29" s="12">
        <f t="shared" ref="N29:O29" si="84">sum(B29:B$31)</f>
        <v>708400000</v>
      </c>
      <c r="O29" s="12">
        <f t="shared" si="84"/>
        <v>239200000</v>
      </c>
      <c r="P29" s="12">
        <f t="shared" si="5"/>
        <v>156400000</v>
      </c>
    </row>
    <row r="30">
      <c r="A30" s="14">
        <f t="shared" si="10"/>
        <v>29</v>
      </c>
      <c r="B30" s="18">
        <v>7.084E8</v>
      </c>
      <c r="C30" s="18">
        <v>2.392E8</v>
      </c>
      <c r="D30" s="18">
        <v>1.564E8</v>
      </c>
      <c r="E30" s="7">
        <v>96.0</v>
      </c>
      <c r="F30" s="7">
        <v>42500.0</v>
      </c>
      <c r="G30" s="7">
        <v>690.5</v>
      </c>
      <c r="H30" s="7">
        <v>138.1</v>
      </c>
      <c r="I30" s="7">
        <v>58.0</v>
      </c>
      <c r="J30" s="7">
        <v>16.0</v>
      </c>
      <c r="K30" s="7">
        <v>49.0</v>
      </c>
      <c r="L30" s="7">
        <v>58.0</v>
      </c>
      <c r="N30" s="12">
        <f t="shared" ref="N30:O30" si="85">sum(B30:B$31)</f>
        <v>708400000</v>
      </c>
      <c r="O30" s="12">
        <f t="shared" si="85"/>
        <v>239200000</v>
      </c>
      <c r="P30" s="12">
        <f t="shared" si="5"/>
        <v>156400000</v>
      </c>
    </row>
    <row r="31">
      <c r="A31" s="14">
        <f t="shared" si="10"/>
        <v>30</v>
      </c>
      <c r="B31" s="12"/>
      <c r="C31" s="12"/>
      <c r="D31" s="12"/>
      <c r="E31" s="7">
        <v>100.0</v>
      </c>
      <c r="F31" s="7">
        <v>45000.0</v>
      </c>
      <c r="N31" s="12">
        <f t="shared" ref="N31:O31" si="86">sum($B$31:$B31)</f>
        <v>0</v>
      </c>
      <c r="O31" s="12">
        <f t="shared" si="86"/>
        <v>0</v>
      </c>
      <c r="P31" s="12">
        <f t="shared" si="5"/>
        <v>0</v>
      </c>
    </row>
    <row r="32">
      <c r="B32" s="12"/>
      <c r="C32" s="12"/>
      <c r="D32" s="12"/>
    </row>
    <row r="33">
      <c r="B33" s="12"/>
      <c r="C33" s="12"/>
      <c r="D33" s="12"/>
    </row>
    <row r="34">
      <c r="B34" s="12"/>
      <c r="C34" s="12"/>
      <c r="D34" s="12"/>
    </row>
    <row r="35">
      <c r="B35" s="12"/>
      <c r="C35" s="12"/>
      <c r="D35" s="12"/>
    </row>
    <row r="36">
      <c r="B36" s="12"/>
      <c r="C36" s="12"/>
      <c r="D36" s="12"/>
    </row>
    <row r="37">
      <c r="B37" s="12"/>
      <c r="C37" s="12"/>
      <c r="D37" s="12"/>
    </row>
    <row r="38">
      <c r="B38" s="12"/>
      <c r="C38" s="12"/>
      <c r="D38" s="12"/>
    </row>
    <row r="39">
      <c r="B39" s="12"/>
      <c r="C39" s="12"/>
      <c r="D39" s="12"/>
    </row>
    <row r="40">
      <c r="B40" s="12"/>
      <c r="C40" s="12"/>
      <c r="D40" s="12"/>
    </row>
    <row r="41">
      <c r="B41" s="12"/>
      <c r="C41" s="12"/>
      <c r="D41" s="12"/>
    </row>
    <row r="42">
      <c r="B42" s="12"/>
      <c r="C42" s="12"/>
      <c r="D42" s="12"/>
    </row>
    <row r="43">
      <c r="B43" s="12"/>
      <c r="C43" s="12"/>
      <c r="D43" s="12"/>
    </row>
    <row r="44">
      <c r="B44" s="12"/>
      <c r="C44" s="12"/>
      <c r="D44" s="12"/>
    </row>
    <row r="45">
      <c r="B45" s="12"/>
      <c r="C45" s="12"/>
      <c r="D45" s="12"/>
    </row>
    <row r="46">
      <c r="B46" s="12"/>
      <c r="C46" s="12"/>
      <c r="D46" s="12"/>
    </row>
    <row r="47">
      <c r="B47" s="12"/>
      <c r="C47" s="12"/>
      <c r="D47" s="12"/>
    </row>
    <row r="48">
      <c r="B48" s="12"/>
      <c r="C48" s="12"/>
      <c r="D48" s="12"/>
    </row>
    <row r="49">
      <c r="B49" s="12"/>
      <c r="C49" s="12"/>
      <c r="D49" s="12"/>
    </row>
    <row r="50">
      <c r="B50" s="12"/>
      <c r="C50" s="12"/>
      <c r="D50" s="12"/>
    </row>
    <row r="51">
      <c r="B51" s="12"/>
      <c r="C51" s="12"/>
      <c r="D51" s="12"/>
    </row>
    <row r="52">
      <c r="B52" s="12"/>
      <c r="C52" s="12"/>
      <c r="D52" s="12"/>
    </row>
    <row r="53">
      <c r="B53" s="12"/>
      <c r="C53" s="12"/>
      <c r="D53" s="12"/>
    </row>
    <row r="54">
      <c r="B54" s="12"/>
      <c r="C54" s="12"/>
      <c r="D54" s="12"/>
    </row>
    <row r="55">
      <c r="B55" s="12"/>
      <c r="C55" s="12"/>
      <c r="D55" s="12"/>
    </row>
    <row r="56">
      <c r="B56" s="12"/>
      <c r="C56" s="12"/>
      <c r="D56" s="12"/>
    </row>
    <row r="57">
      <c r="B57" s="12"/>
      <c r="C57" s="12"/>
      <c r="D57" s="12"/>
    </row>
    <row r="58">
      <c r="B58" s="12"/>
      <c r="C58" s="12"/>
      <c r="D58" s="12"/>
    </row>
    <row r="59">
      <c r="B59" s="12"/>
      <c r="C59" s="12"/>
      <c r="D59" s="12"/>
    </row>
    <row r="60">
      <c r="B60" s="12"/>
      <c r="C60" s="12"/>
      <c r="D60" s="12"/>
    </row>
    <row r="61">
      <c r="B61" s="12"/>
      <c r="C61" s="12"/>
      <c r="D61" s="12"/>
    </row>
    <row r="62">
      <c r="B62" s="12"/>
      <c r="C62" s="12"/>
      <c r="D62" s="12"/>
    </row>
    <row r="63">
      <c r="B63" s="12"/>
      <c r="C63" s="12"/>
      <c r="D63" s="12"/>
    </row>
    <row r="64">
      <c r="B64" s="12"/>
      <c r="C64" s="12"/>
      <c r="D64" s="12"/>
    </row>
    <row r="65">
      <c r="B65" s="12"/>
      <c r="C65" s="12"/>
      <c r="D65" s="12"/>
    </row>
    <row r="66">
      <c r="B66" s="12"/>
      <c r="C66" s="12"/>
      <c r="D66" s="12"/>
    </row>
    <row r="67">
      <c r="B67" s="12"/>
      <c r="C67" s="12"/>
      <c r="D67" s="12"/>
    </row>
    <row r="68">
      <c r="B68" s="12"/>
      <c r="C68" s="12"/>
      <c r="D68" s="12"/>
    </row>
    <row r="69">
      <c r="B69" s="12"/>
      <c r="C69" s="12"/>
      <c r="D69" s="12"/>
    </row>
    <row r="70">
      <c r="B70" s="12"/>
      <c r="C70" s="12"/>
      <c r="D70" s="12"/>
    </row>
    <row r="71">
      <c r="B71" s="12"/>
      <c r="C71" s="12"/>
      <c r="D71" s="12"/>
    </row>
    <row r="72">
      <c r="B72" s="12"/>
      <c r="C72" s="12"/>
      <c r="D72" s="12"/>
    </row>
    <row r="73">
      <c r="B73" s="12"/>
      <c r="C73" s="12"/>
      <c r="D73" s="12"/>
    </row>
    <row r="74">
      <c r="B74" s="12"/>
      <c r="C74" s="12"/>
      <c r="D74" s="12"/>
    </row>
    <row r="75">
      <c r="B75" s="12"/>
      <c r="C75" s="12"/>
      <c r="D75" s="12"/>
    </row>
    <row r="76">
      <c r="B76" s="12"/>
      <c r="C76" s="12"/>
      <c r="D76" s="12"/>
    </row>
    <row r="77">
      <c r="B77" s="12"/>
      <c r="C77" s="12"/>
      <c r="D77" s="12"/>
    </row>
    <row r="78">
      <c r="B78" s="12"/>
      <c r="C78" s="12"/>
      <c r="D78" s="12"/>
    </row>
    <row r="79">
      <c r="B79" s="12"/>
      <c r="C79" s="12"/>
      <c r="D79" s="12"/>
    </row>
    <row r="80">
      <c r="B80" s="12"/>
      <c r="C80" s="12"/>
      <c r="D80" s="12"/>
    </row>
    <row r="81">
      <c r="B81" s="12"/>
      <c r="C81" s="12"/>
      <c r="D81" s="12"/>
    </row>
    <row r="82">
      <c r="B82" s="12"/>
      <c r="C82" s="12"/>
      <c r="D82" s="12"/>
    </row>
    <row r="83">
      <c r="B83" s="12"/>
      <c r="C83" s="12"/>
      <c r="D83" s="12"/>
    </row>
    <row r="84">
      <c r="B84" s="12"/>
      <c r="C84" s="12"/>
      <c r="D84" s="12"/>
    </row>
    <row r="85">
      <c r="B85" s="12"/>
      <c r="C85" s="12"/>
      <c r="D85" s="12"/>
    </row>
    <row r="86">
      <c r="B86" s="12"/>
      <c r="C86" s="12"/>
      <c r="D86" s="12"/>
    </row>
    <row r="87">
      <c r="B87" s="12"/>
      <c r="C87" s="12"/>
      <c r="D87" s="12"/>
    </row>
    <row r="88">
      <c r="B88" s="12"/>
      <c r="C88" s="12"/>
      <c r="D88" s="12"/>
    </row>
    <row r="89">
      <c r="B89" s="12"/>
      <c r="C89" s="12"/>
      <c r="D89" s="12"/>
    </row>
    <row r="90">
      <c r="B90" s="12"/>
      <c r="C90" s="12"/>
      <c r="D90" s="12"/>
    </row>
    <row r="91">
      <c r="B91" s="12"/>
      <c r="C91" s="12"/>
      <c r="D91" s="12"/>
    </row>
    <row r="92">
      <c r="B92" s="12"/>
      <c r="C92" s="12"/>
      <c r="D92" s="12"/>
    </row>
    <row r="93">
      <c r="B93" s="12"/>
      <c r="C93" s="12"/>
      <c r="D93" s="12"/>
    </row>
    <row r="94">
      <c r="B94" s="12"/>
      <c r="C94" s="12"/>
      <c r="D94" s="12"/>
    </row>
    <row r="95">
      <c r="B95" s="12"/>
      <c r="C95" s="12"/>
      <c r="D95" s="12"/>
    </row>
    <row r="96">
      <c r="B96" s="12"/>
      <c r="C96" s="12"/>
      <c r="D96" s="12"/>
    </row>
    <row r="97">
      <c r="B97" s="12"/>
      <c r="C97" s="12"/>
      <c r="D97" s="12"/>
    </row>
    <row r="98">
      <c r="B98" s="12"/>
      <c r="C98" s="12"/>
      <c r="D98" s="12"/>
    </row>
    <row r="99">
      <c r="B99" s="12"/>
      <c r="C99" s="12"/>
      <c r="D99" s="12"/>
    </row>
    <row r="100">
      <c r="B100" s="12"/>
      <c r="C100" s="12"/>
      <c r="D100" s="12"/>
    </row>
    <row r="101">
      <c r="B101" s="12"/>
      <c r="C101" s="12"/>
      <c r="D101" s="12"/>
    </row>
    <row r="102">
      <c r="B102" s="12"/>
      <c r="C102" s="12"/>
      <c r="D102" s="12"/>
    </row>
    <row r="103">
      <c r="B103" s="12"/>
      <c r="C103" s="12"/>
      <c r="D103" s="12"/>
    </row>
    <row r="104">
      <c r="B104" s="12"/>
      <c r="C104" s="12"/>
      <c r="D104" s="12"/>
    </row>
    <row r="105">
      <c r="B105" s="12"/>
      <c r="C105" s="12"/>
      <c r="D105" s="12"/>
    </row>
    <row r="106">
      <c r="B106" s="12"/>
      <c r="C106" s="12"/>
      <c r="D106" s="12"/>
    </row>
    <row r="107">
      <c r="B107" s="12"/>
      <c r="C107" s="12"/>
      <c r="D107" s="12"/>
    </row>
    <row r="108">
      <c r="B108" s="12"/>
      <c r="C108" s="12"/>
      <c r="D108" s="12"/>
    </row>
    <row r="109">
      <c r="B109" s="12"/>
      <c r="C109" s="12"/>
      <c r="D109" s="12"/>
    </row>
    <row r="110">
      <c r="B110" s="12"/>
      <c r="C110" s="12"/>
      <c r="D110" s="12"/>
    </row>
    <row r="111">
      <c r="B111" s="12"/>
      <c r="C111" s="12"/>
      <c r="D111" s="12"/>
    </row>
    <row r="112">
      <c r="B112" s="12"/>
      <c r="C112" s="12"/>
      <c r="D112" s="12"/>
    </row>
    <row r="113">
      <c r="B113" s="12"/>
      <c r="C113" s="12"/>
      <c r="D113" s="12"/>
    </row>
    <row r="114">
      <c r="B114" s="12"/>
      <c r="C114" s="12"/>
      <c r="D114" s="12"/>
    </row>
    <row r="115">
      <c r="B115" s="12"/>
      <c r="C115" s="12"/>
      <c r="D115" s="12"/>
    </row>
    <row r="116">
      <c r="B116" s="12"/>
      <c r="C116" s="12"/>
      <c r="D116" s="12"/>
    </row>
    <row r="117">
      <c r="B117" s="12"/>
      <c r="C117" s="12"/>
      <c r="D117" s="12"/>
    </row>
    <row r="118">
      <c r="B118" s="12"/>
      <c r="C118" s="12"/>
      <c r="D118" s="12"/>
    </row>
    <row r="119">
      <c r="B119" s="12"/>
      <c r="C119" s="12"/>
      <c r="D119" s="12"/>
    </row>
    <row r="120">
      <c r="B120" s="12"/>
      <c r="C120" s="12"/>
      <c r="D120" s="12"/>
    </row>
    <row r="121">
      <c r="B121" s="12"/>
      <c r="C121" s="12"/>
      <c r="D121" s="12"/>
    </row>
    <row r="122">
      <c r="B122" s="12"/>
      <c r="C122" s="12"/>
      <c r="D122" s="12"/>
    </row>
    <row r="123">
      <c r="B123" s="12"/>
      <c r="C123" s="12"/>
      <c r="D123" s="12"/>
    </row>
    <row r="124">
      <c r="B124" s="12"/>
      <c r="C124" s="12"/>
      <c r="D124" s="12"/>
    </row>
    <row r="125">
      <c r="B125" s="12"/>
      <c r="C125" s="12"/>
      <c r="D125" s="12"/>
    </row>
    <row r="126">
      <c r="B126" s="12"/>
      <c r="C126" s="12"/>
      <c r="D126" s="12"/>
    </row>
    <row r="127">
      <c r="B127" s="12"/>
      <c r="C127" s="12"/>
      <c r="D127" s="12"/>
    </row>
    <row r="128">
      <c r="B128" s="12"/>
      <c r="C128" s="12"/>
      <c r="D128" s="12"/>
    </row>
    <row r="129">
      <c r="B129" s="12"/>
      <c r="C129" s="12"/>
      <c r="D129" s="12"/>
    </row>
    <row r="130">
      <c r="B130" s="12"/>
      <c r="C130" s="12"/>
      <c r="D130" s="12"/>
    </row>
    <row r="131">
      <c r="B131" s="12"/>
      <c r="C131" s="12"/>
      <c r="D131" s="12"/>
    </row>
    <row r="132">
      <c r="B132" s="12"/>
      <c r="C132" s="12"/>
      <c r="D132" s="12"/>
    </row>
    <row r="133">
      <c r="B133" s="12"/>
      <c r="C133" s="12"/>
      <c r="D133" s="12"/>
    </row>
    <row r="134">
      <c r="B134" s="12"/>
      <c r="C134" s="12"/>
      <c r="D134" s="12"/>
    </row>
    <row r="135">
      <c r="B135" s="12"/>
      <c r="C135" s="12"/>
      <c r="D135" s="12"/>
    </row>
    <row r="136">
      <c r="B136" s="12"/>
      <c r="C136" s="12"/>
      <c r="D136" s="12"/>
    </row>
    <row r="137">
      <c r="B137" s="12"/>
      <c r="C137" s="12"/>
      <c r="D137" s="12"/>
    </row>
    <row r="138">
      <c r="B138" s="12"/>
      <c r="C138" s="12"/>
      <c r="D138" s="12"/>
    </row>
    <row r="139">
      <c r="B139" s="12"/>
      <c r="C139" s="12"/>
      <c r="D139" s="12"/>
    </row>
    <row r="140">
      <c r="B140" s="12"/>
      <c r="C140" s="12"/>
      <c r="D140" s="12"/>
    </row>
    <row r="141">
      <c r="B141" s="12"/>
      <c r="C141" s="12"/>
      <c r="D141" s="12"/>
    </row>
    <row r="142">
      <c r="B142" s="12"/>
      <c r="C142" s="12"/>
      <c r="D142" s="12"/>
    </row>
    <row r="143">
      <c r="B143" s="12"/>
      <c r="C143" s="12"/>
      <c r="D143" s="12"/>
    </row>
    <row r="144">
      <c r="B144" s="12"/>
      <c r="C144" s="12"/>
      <c r="D144" s="12"/>
    </row>
    <row r="145">
      <c r="B145" s="12"/>
      <c r="C145" s="12"/>
      <c r="D145" s="12"/>
    </row>
    <row r="146">
      <c r="B146" s="12"/>
      <c r="C146" s="12"/>
      <c r="D146" s="12"/>
    </row>
    <row r="147">
      <c r="B147" s="12"/>
      <c r="C147" s="12"/>
      <c r="D147" s="12"/>
    </row>
    <row r="148">
      <c r="B148" s="12"/>
      <c r="C148" s="12"/>
      <c r="D148" s="12"/>
    </row>
    <row r="149">
      <c r="B149" s="12"/>
      <c r="C149" s="12"/>
      <c r="D149" s="12"/>
    </row>
    <row r="150">
      <c r="B150" s="12"/>
      <c r="C150" s="12"/>
      <c r="D150" s="12"/>
    </row>
    <row r="151">
      <c r="B151" s="12"/>
      <c r="C151" s="12"/>
      <c r="D151" s="12"/>
    </row>
    <row r="152">
      <c r="B152" s="12"/>
      <c r="C152" s="12"/>
      <c r="D152" s="12"/>
    </row>
    <row r="153">
      <c r="B153" s="12"/>
      <c r="C153" s="12"/>
      <c r="D153" s="12"/>
    </row>
    <row r="154">
      <c r="B154" s="12"/>
      <c r="C154" s="12"/>
      <c r="D154" s="12"/>
    </row>
    <row r="155">
      <c r="B155" s="12"/>
      <c r="C155" s="12"/>
      <c r="D155" s="12"/>
    </row>
    <row r="156">
      <c r="B156" s="12"/>
      <c r="C156" s="12"/>
      <c r="D156" s="12"/>
    </row>
    <row r="157">
      <c r="B157" s="12"/>
      <c r="C157" s="12"/>
      <c r="D157" s="12"/>
    </row>
    <row r="158">
      <c r="B158" s="12"/>
      <c r="C158" s="12"/>
      <c r="D158" s="12"/>
    </row>
    <row r="159">
      <c r="B159" s="12"/>
      <c r="C159" s="12"/>
      <c r="D159" s="12"/>
    </row>
    <row r="160">
      <c r="B160" s="12"/>
      <c r="C160" s="12"/>
      <c r="D160" s="12"/>
    </row>
    <row r="161">
      <c r="B161" s="12"/>
      <c r="C161" s="12"/>
      <c r="D161" s="12"/>
    </row>
    <row r="162">
      <c r="B162" s="12"/>
      <c r="C162" s="12"/>
      <c r="D162" s="12"/>
    </row>
    <row r="163">
      <c r="B163" s="12"/>
      <c r="C163" s="12"/>
      <c r="D163" s="12"/>
    </row>
    <row r="164">
      <c r="B164" s="12"/>
      <c r="C164" s="12"/>
      <c r="D164" s="12"/>
    </row>
    <row r="165">
      <c r="B165" s="12"/>
      <c r="C165" s="12"/>
      <c r="D165" s="12"/>
    </row>
    <row r="166">
      <c r="B166" s="12"/>
      <c r="C166" s="12"/>
      <c r="D166" s="12"/>
    </row>
    <row r="167">
      <c r="B167" s="12"/>
      <c r="C167" s="12"/>
      <c r="D167" s="12"/>
    </row>
    <row r="168">
      <c r="B168" s="12"/>
      <c r="C168" s="12"/>
      <c r="D168" s="12"/>
    </row>
    <row r="169">
      <c r="B169" s="12"/>
      <c r="C169" s="12"/>
      <c r="D169" s="12"/>
    </row>
    <row r="170">
      <c r="B170" s="12"/>
      <c r="C170" s="12"/>
      <c r="D170" s="12"/>
    </row>
    <row r="171">
      <c r="B171" s="12"/>
      <c r="C171" s="12"/>
      <c r="D171" s="12"/>
    </row>
    <row r="172">
      <c r="B172" s="12"/>
      <c r="C172" s="12"/>
      <c r="D172" s="12"/>
    </row>
    <row r="173">
      <c r="B173" s="12"/>
      <c r="C173" s="12"/>
      <c r="D173" s="12"/>
    </row>
    <row r="174">
      <c r="B174" s="12"/>
      <c r="C174" s="12"/>
      <c r="D174" s="12"/>
    </row>
    <row r="175">
      <c r="B175" s="12"/>
      <c r="C175" s="12"/>
      <c r="D175" s="12"/>
    </row>
    <row r="176">
      <c r="B176" s="12"/>
      <c r="C176" s="12"/>
      <c r="D176" s="12"/>
    </row>
    <row r="177">
      <c r="B177" s="12"/>
      <c r="C177" s="12"/>
      <c r="D177" s="12"/>
    </row>
    <row r="178">
      <c r="B178" s="12"/>
      <c r="C178" s="12"/>
      <c r="D178" s="12"/>
    </row>
    <row r="179">
      <c r="B179" s="12"/>
      <c r="C179" s="12"/>
      <c r="D179" s="12"/>
    </row>
    <row r="180">
      <c r="B180" s="12"/>
      <c r="C180" s="12"/>
      <c r="D180" s="12"/>
    </row>
    <row r="181">
      <c r="B181" s="12"/>
      <c r="C181" s="12"/>
      <c r="D181" s="12"/>
    </row>
    <row r="182">
      <c r="B182" s="12"/>
      <c r="C182" s="12"/>
      <c r="D182" s="12"/>
    </row>
    <row r="183">
      <c r="B183" s="12"/>
      <c r="C183" s="12"/>
      <c r="D183" s="12"/>
    </row>
    <row r="184">
      <c r="B184" s="12"/>
      <c r="C184" s="12"/>
      <c r="D184" s="12"/>
    </row>
    <row r="185">
      <c r="B185" s="12"/>
      <c r="C185" s="12"/>
      <c r="D185" s="12"/>
    </row>
    <row r="186">
      <c r="B186" s="12"/>
      <c r="C186" s="12"/>
      <c r="D186" s="12"/>
    </row>
    <row r="187">
      <c r="B187" s="12"/>
      <c r="C187" s="12"/>
      <c r="D187" s="12"/>
    </row>
    <row r="188">
      <c r="B188" s="12"/>
      <c r="C188" s="12"/>
      <c r="D188" s="12"/>
    </row>
    <row r="189">
      <c r="B189" s="12"/>
      <c r="C189" s="12"/>
      <c r="D189" s="12"/>
    </row>
    <row r="190">
      <c r="B190" s="12"/>
      <c r="C190" s="12"/>
      <c r="D190" s="12"/>
    </row>
    <row r="191">
      <c r="B191" s="12"/>
      <c r="C191" s="12"/>
      <c r="D191" s="12"/>
    </row>
    <row r="192">
      <c r="B192" s="12"/>
      <c r="C192" s="12"/>
      <c r="D192" s="12"/>
    </row>
    <row r="193">
      <c r="B193" s="12"/>
      <c r="C193" s="12"/>
      <c r="D193" s="12"/>
    </row>
    <row r="194">
      <c r="B194" s="12"/>
      <c r="C194" s="12"/>
      <c r="D194" s="12"/>
    </row>
    <row r="195">
      <c r="B195" s="12"/>
      <c r="C195" s="12"/>
      <c r="D195" s="12"/>
    </row>
    <row r="196">
      <c r="B196" s="12"/>
      <c r="C196" s="12"/>
      <c r="D196" s="12"/>
    </row>
    <row r="197">
      <c r="B197" s="12"/>
      <c r="C197" s="12"/>
      <c r="D197" s="12"/>
    </row>
    <row r="198">
      <c r="B198" s="12"/>
      <c r="C198" s="12"/>
      <c r="D198" s="12"/>
    </row>
    <row r="199">
      <c r="B199" s="12"/>
      <c r="C199" s="12"/>
      <c r="D199" s="12"/>
    </row>
    <row r="200">
      <c r="B200" s="12"/>
      <c r="C200" s="12"/>
      <c r="D200" s="12"/>
    </row>
    <row r="201">
      <c r="B201" s="12"/>
      <c r="C201" s="12"/>
      <c r="D201" s="12"/>
    </row>
    <row r="202">
      <c r="B202" s="12"/>
      <c r="C202" s="12"/>
      <c r="D202" s="12"/>
    </row>
    <row r="203">
      <c r="B203" s="12"/>
      <c r="C203" s="12"/>
      <c r="D203" s="12"/>
    </row>
    <row r="204">
      <c r="B204" s="12"/>
      <c r="C204" s="12"/>
      <c r="D204" s="12"/>
    </row>
    <row r="205">
      <c r="B205" s="12"/>
      <c r="C205" s="12"/>
      <c r="D205" s="12"/>
    </row>
    <row r="206">
      <c r="B206" s="12"/>
      <c r="C206" s="12"/>
      <c r="D206" s="12"/>
    </row>
    <row r="207">
      <c r="B207" s="12"/>
      <c r="C207" s="12"/>
      <c r="D207" s="12"/>
    </row>
    <row r="208">
      <c r="B208" s="12"/>
      <c r="C208" s="12"/>
      <c r="D208" s="12"/>
    </row>
    <row r="209">
      <c r="B209" s="12"/>
      <c r="C209" s="12"/>
      <c r="D209" s="12"/>
    </row>
    <row r="210">
      <c r="B210" s="12"/>
      <c r="C210" s="12"/>
      <c r="D210" s="12"/>
    </row>
    <row r="211">
      <c r="B211" s="12"/>
      <c r="C211" s="12"/>
      <c r="D211" s="12"/>
    </row>
    <row r="212">
      <c r="B212" s="12"/>
      <c r="C212" s="12"/>
      <c r="D212" s="12"/>
    </row>
    <row r="213">
      <c r="B213" s="12"/>
      <c r="C213" s="12"/>
      <c r="D213" s="12"/>
    </row>
    <row r="214">
      <c r="B214" s="12"/>
      <c r="C214" s="12"/>
      <c r="D214" s="12"/>
    </row>
    <row r="215">
      <c r="B215" s="12"/>
      <c r="C215" s="12"/>
      <c r="D215" s="12"/>
    </row>
    <row r="216">
      <c r="B216" s="12"/>
      <c r="C216" s="12"/>
      <c r="D216" s="12"/>
    </row>
    <row r="217">
      <c r="B217" s="12"/>
      <c r="C217" s="12"/>
      <c r="D217" s="12"/>
    </row>
    <row r="218">
      <c r="B218" s="12"/>
      <c r="C218" s="12"/>
      <c r="D218" s="12"/>
    </row>
    <row r="219">
      <c r="B219" s="12"/>
      <c r="C219" s="12"/>
      <c r="D219" s="12"/>
    </row>
    <row r="220">
      <c r="B220" s="12"/>
      <c r="C220" s="12"/>
      <c r="D220" s="12"/>
    </row>
    <row r="221">
      <c r="B221" s="12"/>
      <c r="C221" s="12"/>
      <c r="D221" s="12"/>
    </row>
    <row r="222">
      <c r="B222" s="12"/>
      <c r="C222" s="12"/>
      <c r="D222" s="12"/>
    </row>
    <row r="223">
      <c r="B223" s="12"/>
      <c r="C223" s="12"/>
      <c r="D223" s="12"/>
    </row>
    <row r="224">
      <c r="B224" s="12"/>
      <c r="C224" s="12"/>
      <c r="D224" s="12"/>
    </row>
    <row r="225">
      <c r="B225" s="12"/>
      <c r="C225" s="12"/>
      <c r="D225" s="12"/>
    </row>
    <row r="226">
      <c r="B226" s="12"/>
      <c r="C226" s="12"/>
      <c r="D226" s="12"/>
    </row>
    <row r="227">
      <c r="B227" s="12"/>
      <c r="C227" s="12"/>
      <c r="D227" s="12"/>
    </row>
    <row r="228">
      <c r="B228" s="12"/>
      <c r="C228" s="12"/>
      <c r="D228" s="12"/>
    </row>
    <row r="229">
      <c r="B229" s="12"/>
      <c r="C229" s="12"/>
      <c r="D229" s="12"/>
    </row>
    <row r="230">
      <c r="B230" s="12"/>
      <c r="C230" s="12"/>
      <c r="D230" s="12"/>
    </row>
    <row r="231">
      <c r="B231" s="12"/>
      <c r="C231" s="12"/>
      <c r="D231" s="12"/>
    </row>
    <row r="232">
      <c r="B232" s="12"/>
      <c r="C232" s="12"/>
      <c r="D232" s="12"/>
    </row>
    <row r="233">
      <c r="B233" s="12"/>
      <c r="C233" s="12"/>
      <c r="D233" s="12"/>
    </row>
    <row r="234">
      <c r="B234" s="12"/>
      <c r="C234" s="12"/>
      <c r="D234" s="12"/>
    </row>
    <row r="235">
      <c r="B235" s="12"/>
      <c r="C235" s="12"/>
      <c r="D235" s="12"/>
    </row>
    <row r="236">
      <c r="B236" s="12"/>
      <c r="C236" s="12"/>
      <c r="D236" s="12"/>
    </row>
    <row r="237">
      <c r="B237" s="12"/>
      <c r="C237" s="12"/>
      <c r="D237" s="12"/>
    </row>
    <row r="238">
      <c r="B238" s="12"/>
      <c r="C238" s="12"/>
      <c r="D238" s="12"/>
    </row>
    <row r="239">
      <c r="B239" s="12"/>
      <c r="C239" s="12"/>
      <c r="D239" s="12"/>
    </row>
    <row r="240">
      <c r="B240" s="12"/>
      <c r="C240" s="12"/>
      <c r="D240" s="12"/>
    </row>
    <row r="241">
      <c r="B241" s="12"/>
      <c r="C241" s="12"/>
      <c r="D241" s="12"/>
    </row>
    <row r="242">
      <c r="B242" s="12"/>
      <c r="C242" s="12"/>
      <c r="D242" s="12"/>
    </row>
    <row r="243">
      <c r="B243" s="12"/>
      <c r="C243" s="12"/>
      <c r="D243" s="12"/>
    </row>
    <row r="244">
      <c r="B244" s="12"/>
      <c r="C244" s="12"/>
      <c r="D244" s="12"/>
    </row>
    <row r="245">
      <c r="B245" s="12"/>
      <c r="C245" s="12"/>
      <c r="D245" s="12"/>
    </row>
    <row r="246">
      <c r="B246" s="12"/>
      <c r="C246" s="12"/>
      <c r="D246" s="12"/>
    </row>
    <row r="247">
      <c r="B247" s="12"/>
      <c r="C247" s="12"/>
      <c r="D247" s="12"/>
    </row>
    <row r="248">
      <c r="B248" s="12"/>
      <c r="C248" s="12"/>
      <c r="D248" s="12"/>
    </row>
    <row r="249">
      <c r="B249" s="12"/>
      <c r="C249" s="12"/>
      <c r="D249" s="12"/>
    </row>
    <row r="250">
      <c r="B250" s="12"/>
      <c r="C250" s="12"/>
      <c r="D250" s="12"/>
    </row>
    <row r="251">
      <c r="B251" s="12"/>
      <c r="C251" s="12"/>
      <c r="D251" s="12"/>
    </row>
    <row r="252">
      <c r="B252" s="12"/>
      <c r="C252" s="12"/>
      <c r="D252" s="12"/>
    </row>
    <row r="253">
      <c r="B253" s="12"/>
      <c r="C253" s="12"/>
      <c r="D253" s="12"/>
    </row>
    <row r="254">
      <c r="B254" s="12"/>
      <c r="C254" s="12"/>
      <c r="D254" s="12"/>
    </row>
    <row r="255">
      <c r="B255" s="12"/>
      <c r="C255" s="12"/>
      <c r="D255" s="12"/>
    </row>
    <row r="256">
      <c r="B256" s="12"/>
      <c r="C256" s="12"/>
      <c r="D256" s="12"/>
    </row>
    <row r="257">
      <c r="B257" s="12"/>
      <c r="C257" s="12"/>
      <c r="D257" s="12"/>
    </row>
    <row r="258">
      <c r="B258" s="12"/>
      <c r="C258" s="12"/>
      <c r="D258" s="12"/>
    </row>
    <row r="259">
      <c r="B259" s="12"/>
      <c r="C259" s="12"/>
      <c r="D259" s="12"/>
    </row>
    <row r="260">
      <c r="B260" s="12"/>
      <c r="C260" s="12"/>
      <c r="D260" s="12"/>
    </row>
    <row r="261">
      <c r="B261" s="12"/>
      <c r="C261" s="12"/>
      <c r="D261" s="12"/>
    </row>
    <row r="262">
      <c r="B262" s="12"/>
      <c r="C262" s="12"/>
      <c r="D262" s="12"/>
    </row>
    <row r="263">
      <c r="B263" s="12"/>
      <c r="C263" s="12"/>
      <c r="D263" s="12"/>
    </row>
    <row r="264">
      <c r="B264" s="12"/>
      <c r="C264" s="12"/>
      <c r="D264" s="12"/>
    </row>
    <row r="265">
      <c r="B265" s="12"/>
      <c r="C265" s="12"/>
      <c r="D265" s="12"/>
    </row>
    <row r="266">
      <c r="B266" s="12"/>
      <c r="C266" s="12"/>
      <c r="D266" s="12"/>
    </row>
    <row r="267">
      <c r="B267" s="12"/>
      <c r="C267" s="12"/>
      <c r="D267" s="12"/>
    </row>
    <row r="268">
      <c r="B268" s="12"/>
      <c r="C268" s="12"/>
      <c r="D268" s="12"/>
    </row>
    <row r="269">
      <c r="B269" s="12"/>
      <c r="C269" s="12"/>
      <c r="D269" s="12"/>
    </row>
    <row r="270">
      <c r="B270" s="12"/>
      <c r="C270" s="12"/>
      <c r="D270" s="12"/>
    </row>
    <row r="271">
      <c r="B271" s="12"/>
      <c r="C271" s="12"/>
      <c r="D271" s="12"/>
    </row>
    <row r="272">
      <c r="B272" s="12"/>
      <c r="C272" s="12"/>
      <c r="D272" s="12"/>
    </row>
    <row r="273">
      <c r="B273" s="12"/>
      <c r="C273" s="12"/>
      <c r="D273" s="12"/>
    </row>
    <row r="274">
      <c r="B274" s="12"/>
      <c r="C274" s="12"/>
      <c r="D274" s="12"/>
    </row>
    <row r="275">
      <c r="B275" s="12"/>
      <c r="C275" s="12"/>
      <c r="D275" s="12"/>
    </row>
    <row r="276">
      <c r="B276" s="12"/>
      <c r="C276" s="12"/>
      <c r="D276" s="12"/>
    </row>
    <row r="277">
      <c r="B277" s="12"/>
      <c r="C277" s="12"/>
      <c r="D277" s="12"/>
    </row>
    <row r="278">
      <c r="B278" s="12"/>
      <c r="C278" s="12"/>
      <c r="D278" s="12"/>
    </row>
    <row r="279">
      <c r="B279" s="12"/>
      <c r="C279" s="12"/>
      <c r="D279" s="12"/>
    </row>
    <row r="280">
      <c r="B280" s="12"/>
      <c r="C280" s="12"/>
      <c r="D280" s="12"/>
    </row>
    <row r="281">
      <c r="B281" s="12"/>
      <c r="C281" s="12"/>
      <c r="D281" s="12"/>
    </row>
    <row r="282">
      <c r="B282" s="12"/>
      <c r="C282" s="12"/>
      <c r="D282" s="12"/>
    </row>
    <row r="283">
      <c r="B283" s="12"/>
      <c r="C283" s="12"/>
      <c r="D283" s="12"/>
    </row>
    <row r="284">
      <c r="B284" s="12"/>
      <c r="C284" s="12"/>
      <c r="D284" s="12"/>
    </row>
    <row r="285">
      <c r="B285" s="12"/>
      <c r="C285" s="12"/>
      <c r="D285" s="12"/>
    </row>
    <row r="286">
      <c r="B286" s="12"/>
      <c r="C286" s="12"/>
      <c r="D286" s="12"/>
    </row>
    <row r="287">
      <c r="B287" s="12"/>
      <c r="C287" s="12"/>
      <c r="D287" s="12"/>
    </row>
    <row r="288">
      <c r="B288" s="12"/>
      <c r="C288" s="12"/>
      <c r="D288" s="12"/>
    </row>
    <row r="289">
      <c r="B289" s="12"/>
      <c r="C289" s="12"/>
      <c r="D289" s="12"/>
    </row>
    <row r="290">
      <c r="B290" s="12"/>
      <c r="C290" s="12"/>
      <c r="D290" s="12"/>
    </row>
    <row r="291">
      <c r="B291" s="12"/>
      <c r="C291" s="12"/>
      <c r="D291" s="12"/>
    </row>
    <row r="292">
      <c r="B292" s="12"/>
      <c r="C292" s="12"/>
      <c r="D292" s="12"/>
    </row>
    <row r="293">
      <c r="B293" s="12"/>
      <c r="C293" s="12"/>
      <c r="D293" s="12"/>
    </row>
    <row r="294">
      <c r="B294" s="12"/>
      <c r="C294" s="12"/>
      <c r="D294" s="12"/>
    </row>
    <row r="295">
      <c r="B295" s="12"/>
      <c r="C295" s="12"/>
      <c r="D295" s="12"/>
    </row>
    <row r="296">
      <c r="B296" s="12"/>
      <c r="C296" s="12"/>
      <c r="D296" s="12"/>
    </row>
    <row r="297">
      <c r="B297" s="12"/>
      <c r="C297" s="12"/>
      <c r="D297" s="12"/>
    </row>
    <row r="298">
      <c r="B298" s="12"/>
      <c r="C298" s="12"/>
      <c r="D298" s="12"/>
    </row>
    <row r="299">
      <c r="B299" s="12"/>
      <c r="C299" s="12"/>
      <c r="D299" s="12"/>
    </row>
    <row r="300">
      <c r="B300" s="12"/>
      <c r="C300" s="12"/>
      <c r="D300" s="12"/>
    </row>
    <row r="301">
      <c r="B301" s="12"/>
      <c r="C301" s="12"/>
      <c r="D301" s="12"/>
    </row>
    <row r="302">
      <c r="B302" s="12"/>
      <c r="C302" s="12"/>
      <c r="D302" s="12"/>
    </row>
    <row r="303">
      <c r="B303" s="12"/>
      <c r="C303" s="12"/>
      <c r="D303" s="12"/>
    </row>
    <row r="304">
      <c r="B304" s="12"/>
      <c r="C304" s="12"/>
      <c r="D304" s="12"/>
    </row>
    <row r="305">
      <c r="B305" s="12"/>
      <c r="C305" s="12"/>
      <c r="D305" s="12"/>
    </row>
    <row r="306">
      <c r="B306" s="12"/>
      <c r="C306" s="12"/>
      <c r="D306" s="12"/>
    </row>
    <row r="307">
      <c r="B307" s="12"/>
      <c r="C307" s="12"/>
      <c r="D307" s="12"/>
    </row>
    <row r="308">
      <c r="B308" s="12"/>
      <c r="C308" s="12"/>
      <c r="D308" s="12"/>
    </row>
    <row r="309">
      <c r="B309" s="12"/>
      <c r="C309" s="12"/>
      <c r="D309" s="12"/>
    </row>
    <row r="310">
      <c r="B310" s="12"/>
      <c r="C310" s="12"/>
      <c r="D310" s="12"/>
    </row>
    <row r="311">
      <c r="B311" s="12"/>
      <c r="C311" s="12"/>
      <c r="D311" s="12"/>
    </row>
    <row r="312">
      <c r="B312" s="12"/>
      <c r="C312" s="12"/>
      <c r="D312" s="12"/>
    </row>
    <row r="313">
      <c r="B313" s="12"/>
      <c r="C313" s="12"/>
      <c r="D313" s="12"/>
    </row>
    <row r="314">
      <c r="B314" s="12"/>
      <c r="C314" s="12"/>
      <c r="D314" s="12"/>
    </row>
    <row r="315">
      <c r="B315" s="12"/>
      <c r="C315" s="12"/>
      <c r="D315" s="12"/>
    </row>
    <row r="316">
      <c r="B316" s="12"/>
      <c r="C316" s="12"/>
      <c r="D316" s="12"/>
    </row>
    <row r="317">
      <c r="B317" s="12"/>
      <c r="C317" s="12"/>
      <c r="D317" s="12"/>
    </row>
    <row r="318">
      <c r="B318" s="12"/>
      <c r="C318" s="12"/>
      <c r="D318" s="12"/>
    </row>
    <row r="319">
      <c r="B319" s="12"/>
      <c r="C319" s="12"/>
      <c r="D319" s="12"/>
    </row>
    <row r="320">
      <c r="B320" s="12"/>
      <c r="C320" s="12"/>
      <c r="D320" s="12"/>
    </row>
    <row r="321">
      <c r="B321" s="12"/>
      <c r="C321" s="12"/>
      <c r="D321" s="12"/>
    </row>
    <row r="322">
      <c r="B322" s="12"/>
      <c r="C322" s="12"/>
      <c r="D322" s="12"/>
    </row>
    <row r="323">
      <c r="B323" s="12"/>
      <c r="C323" s="12"/>
      <c r="D323" s="12"/>
    </row>
    <row r="324">
      <c r="B324" s="12"/>
      <c r="C324" s="12"/>
      <c r="D324" s="12"/>
    </row>
    <row r="325">
      <c r="B325" s="12"/>
      <c r="C325" s="12"/>
      <c r="D325" s="12"/>
    </row>
    <row r="326">
      <c r="B326" s="12"/>
      <c r="C326" s="12"/>
      <c r="D326" s="12"/>
    </row>
    <row r="327">
      <c r="B327" s="12"/>
      <c r="C327" s="12"/>
      <c r="D327" s="12"/>
    </row>
    <row r="328">
      <c r="B328" s="12"/>
      <c r="C328" s="12"/>
      <c r="D328" s="12"/>
    </row>
    <row r="329">
      <c r="B329" s="12"/>
      <c r="C329" s="12"/>
      <c r="D329" s="12"/>
    </row>
    <row r="330">
      <c r="B330" s="12"/>
      <c r="C330" s="12"/>
      <c r="D330" s="12"/>
    </row>
    <row r="331">
      <c r="B331" s="12"/>
      <c r="C331" s="12"/>
      <c r="D331" s="12"/>
    </row>
    <row r="332">
      <c r="B332" s="12"/>
      <c r="C332" s="12"/>
      <c r="D332" s="12"/>
    </row>
    <row r="333">
      <c r="B333" s="12"/>
      <c r="C333" s="12"/>
      <c r="D333" s="12"/>
    </row>
    <row r="334">
      <c r="B334" s="12"/>
      <c r="C334" s="12"/>
      <c r="D334" s="12"/>
    </row>
    <row r="335">
      <c r="B335" s="12"/>
      <c r="C335" s="12"/>
      <c r="D335" s="12"/>
    </row>
    <row r="336">
      <c r="B336" s="12"/>
      <c r="C336" s="12"/>
      <c r="D336" s="12"/>
    </row>
    <row r="337">
      <c r="B337" s="12"/>
      <c r="C337" s="12"/>
      <c r="D337" s="12"/>
    </row>
    <row r="338">
      <c r="B338" s="12"/>
      <c r="C338" s="12"/>
      <c r="D338" s="12"/>
    </row>
    <row r="339">
      <c r="B339" s="12"/>
      <c r="C339" s="12"/>
      <c r="D339" s="12"/>
    </row>
    <row r="340">
      <c r="B340" s="12"/>
      <c r="C340" s="12"/>
      <c r="D340" s="12"/>
    </row>
    <row r="341">
      <c r="B341" s="12"/>
      <c r="C341" s="12"/>
      <c r="D341" s="12"/>
    </row>
    <row r="342">
      <c r="B342" s="12"/>
      <c r="C342" s="12"/>
      <c r="D342" s="12"/>
    </row>
    <row r="343">
      <c r="B343" s="12"/>
      <c r="C343" s="12"/>
      <c r="D343" s="12"/>
    </row>
    <row r="344">
      <c r="B344" s="12"/>
      <c r="C344" s="12"/>
      <c r="D344" s="12"/>
    </row>
    <row r="345">
      <c r="B345" s="12"/>
      <c r="C345" s="12"/>
      <c r="D345" s="12"/>
    </row>
    <row r="346">
      <c r="B346" s="12"/>
      <c r="C346" s="12"/>
      <c r="D346" s="12"/>
    </row>
    <row r="347">
      <c r="B347" s="12"/>
      <c r="C347" s="12"/>
      <c r="D347" s="12"/>
    </row>
    <row r="348">
      <c r="B348" s="12"/>
      <c r="C348" s="12"/>
      <c r="D348" s="12"/>
    </row>
    <row r="349">
      <c r="B349" s="12"/>
      <c r="C349" s="12"/>
      <c r="D349" s="12"/>
    </row>
    <row r="350">
      <c r="B350" s="12"/>
      <c r="C350" s="12"/>
      <c r="D350" s="12"/>
    </row>
    <row r="351">
      <c r="B351" s="12"/>
      <c r="C351" s="12"/>
      <c r="D351" s="12"/>
    </row>
    <row r="352">
      <c r="B352" s="12"/>
      <c r="C352" s="12"/>
      <c r="D352" s="12"/>
    </row>
    <row r="353">
      <c r="B353" s="12"/>
      <c r="C353" s="12"/>
      <c r="D353" s="12"/>
    </row>
    <row r="354">
      <c r="B354" s="12"/>
      <c r="C354" s="12"/>
      <c r="D354" s="12"/>
    </row>
    <row r="355">
      <c r="B355" s="12"/>
      <c r="C355" s="12"/>
      <c r="D355" s="12"/>
    </row>
    <row r="356">
      <c r="B356" s="12"/>
      <c r="C356" s="12"/>
      <c r="D356" s="12"/>
    </row>
    <row r="357">
      <c r="B357" s="12"/>
      <c r="C357" s="12"/>
      <c r="D357" s="12"/>
    </row>
    <row r="358">
      <c r="B358" s="12"/>
      <c r="C358" s="12"/>
      <c r="D358" s="12"/>
    </row>
    <row r="359">
      <c r="B359" s="12"/>
      <c r="C359" s="12"/>
      <c r="D359" s="12"/>
    </row>
    <row r="360">
      <c r="B360" s="12"/>
      <c r="C360" s="12"/>
      <c r="D360" s="12"/>
    </row>
    <row r="361">
      <c r="B361" s="12"/>
      <c r="C361" s="12"/>
      <c r="D361" s="12"/>
    </row>
    <row r="362">
      <c r="B362" s="12"/>
      <c r="C362" s="12"/>
      <c r="D362" s="12"/>
    </row>
    <row r="363">
      <c r="B363" s="12"/>
      <c r="C363" s="12"/>
      <c r="D363" s="12"/>
    </row>
    <row r="364">
      <c r="B364" s="12"/>
      <c r="C364" s="12"/>
      <c r="D364" s="12"/>
    </row>
    <row r="365">
      <c r="B365" s="12"/>
      <c r="C365" s="12"/>
      <c r="D365" s="12"/>
    </row>
    <row r="366">
      <c r="B366" s="12"/>
      <c r="C366" s="12"/>
      <c r="D366" s="12"/>
    </row>
    <row r="367">
      <c r="B367" s="12"/>
      <c r="C367" s="12"/>
      <c r="D367" s="12"/>
    </row>
    <row r="368">
      <c r="B368" s="12"/>
      <c r="C368" s="12"/>
      <c r="D368" s="12"/>
    </row>
    <row r="369">
      <c r="B369" s="12"/>
      <c r="C369" s="12"/>
      <c r="D369" s="12"/>
    </row>
    <row r="370">
      <c r="B370" s="12"/>
      <c r="C370" s="12"/>
      <c r="D370" s="12"/>
    </row>
    <row r="371">
      <c r="B371" s="12"/>
      <c r="C371" s="12"/>
      <c r="D371" s="12"/>
    </row>
    <row r="372">
      <c r="B372" s="12"/>
      <c r="C372" s="12"/>
      <c r="D372" s="12"/>
    </row>
    <row r="373">
      <c r="B373" s="12"/>
      <c r="C373" s="12"/>
      <c r="D373" s="12"/>
    </row>
    <row r="374">
      <c r="B374" s="12"/>
      <c r="C374" s="12"/>
      <c r="D374" s="12"/>
    </row>
    <row r="375">
      <c r="B375" s="12"/>
      <c r="C375" s="12"/>
      <c r="D375" s="12"/>
    </row>
    <row r="376">
      <c r="B376" s="12"/>
      <c r="C376" s="12"/>
      <c r="D376" s="12"/>
    </row>
    <row r="377">
      <c r="B377" s="12"/>
      <c r="C377" s="12"/>
      <c r="D377" s="12"/>
    </row>
    <row r="378">
      <c r="B378" s="12"/>
      <c r="C378" s="12"/>
      <c r="D378" s="12"/>
    </row>
    <row r="379">
      <c r="B379" s="12"/>
      <c r="C379" s="12"/>
      <c r="D379" s="12"/>
    </row>
    <row r="380">
      <c r="B380" s="12"/>
      <c r="C380" s="12"/>
      <c r="D380" s="12"/>
    </row>
    <row r="381">
      <c r="B381" s="12"/>
      <c r="C381" s="12"/>
      <c r="D381" s="12"/>
    </row>
    <row r="382">
      <c r="B382" s="12"/>
      <c r="C382" s="12"/>
      <c r="D382" s="12"/>
    </row>
    <row r="383">
      <c r="B383" s="12"/>
      <c r="C383" s="12"/>
      <c r="D383" s="12"/>
    </row>
    <row r="384">
      <c r="B384" s="12"/>
      <c r="C384" s="12"/>
      <c r="D384" s="12"/>
    </row>
    <row r="385">
      <c r="B385" s="12"/>
      <c r="C385" s="12"/>
      <c r="D385" s="12"/>
    </row>
    <row r="386">
      <c r="B386" s="12"/>
      <c r="C386" s="12"/>
      <c r="D386" s="12"/>
    </row>
    <row r="387">
      <c r="B387" s="12"/>
      <c r="C387" s="12"/>
      <c r="D387" s="12"/>
    </row>
    <row r="388">
      <c r="B388" s="12"/>
      <c r="C388" s="12"/>
      <c r="D388" s="12"/>
    </row>
    <row r="389">
      <c r="B389" s="12"/>
      <c r="C389" s="12"/>
      <c r="D389" s="12"/>
    </row>
    <row r="390">
      <c r="B390" s="12"/>
      <c r="C390" s="12"/>
      <c r="D390" s="12"/>
    </row>
    <row r="391">
      <c r="B391" s="12"/>
      <c r="C391" s="12"/>
      <c r="D391" s="12"/>
    </row>
    <row r="392">
      <c r="B392" s="12"/>
      <c r="C392" s="12"/>
      <c r="D392" s="12"/>
    </row>
    <row r="393">
      <c r="B393" s="12"/>
      <c r="C393" s="12"/>
      <c r="D393" s="12"/>
    </row>
    <row r="394">
      <c r="B394" s="12"/>
      <c r="C394" s="12"/>
      <c r="D394" s="12"/>
    </row>
    <row r="395">
      <c r="B395" s="12"/>
      <c r="C395" s="12"/>
      <c r="D395" s="12"/>
    </row>
    <row r="396">
      <c r="B396" s="12"/>
      <c r="C396" s="12"/>
      <c r="D396" s="12"/>
    </row>
    <row r="397">
      <c r="B397" s="12"/>
      <c r="C397" s="12"/>
      <c r="D397" s="12"/>
    </row>
    <row r="398">
      <c r="B398" s="12"/>
      <c r="C398" s="12"/>
      <c r="D398" s="12"/>
    </row>
    <row r="399">
      <c r="B399" s="12"/>
      <c r="C399" s="12"/>
      <c r="D399" s="12"/>
    </row>
    <row r="400">
      <c r="B400" s="12"/>
      <c r="C400" s="12"/>
      <c r="D400" s="12"/>
    </row>
    <row r="401">
      <c r="B401" s="12"/>
      <c r="C401" s="12"/>
      <c r="D401" s="12"/>
    </row>
    <row r="402">
      <c r="B402" s="12"/>
      <c r="C402" s="12"/>
      <c r="D402" s="12"/>
    </row>
    <row r="403">
      <c r="B403" s="12"/>
      <c r="C403" s="12"/>
      <c r="D403" s="12"/>
    </row>
    <row r="404">
      <c r="B404" s="12"/>
      <c r="C404" s="12"/>
      <c r="D404" s="12"/>
    </row>
    <row r="405">
      <c r="B405" s="12"/>
      <c r="C405" s="12"/>
      <c r="D405" s="12"/>
    </row>
    <row r="406">
      <c r="B406" s="12"/>
      <c r="C406" s="12"/>
      <c r="D406" s="12"/>
    </row>
    <row r="407">
      <c r="B407" s="12"/>
      <c r="C407" s="12"/>
      <c r="D407" s="12"/>
    </row>
    <row r="408">
      <c r="B408" s="12"/>
      <c r="C408" s="12"/>
      <c r="D408" s="12"/>
    </row>
    <row r="409">
      <c r="B409" s="12"/>
      <c r="C409" s="12"/>
      <c r="D409" s="12"/>
    </row>
    <row r="410">
      <c r="B410" s="12"/>
      <c r="C410" s="12"/>
      <c r="D410" s="12"/>
    </row>
    <row r="411">
      <c r="B411" s="12"/>
      <c r="C411" s="12"/>
      <c r="D411" s="12"/>
    </row>
    <row r="412">
      <c r="B412" s="12"/>
      <c r="C412" s="12"/>
      <c r="D412" s="12"/>
    </row>
    <row r="413">
      <c r="B413" s="12"/>
      <c r="C413" s="12"/>
      <c r="D413" s="12"/>
    </row>
    <row r="414">
      <c r="B414" s="12"/>
      <c r="C414" s="12"/>
      <c r="D414" s="12"/>
    </row>
    <row r="415">
      <c r="B415" s="12"/>
      <c r="C415" s="12"/>
      <c r="D415" s="12"/>
    </row>
    <row r="416">
      <c r="B416" s="12"/>
      <c r="C416" s="12"/>
      <c r="D416" s="12"/>
    </row>
    <row r="417">
      <c r="B417" s="12"/>
      <c r="C417" s="12"/>
      <c r="D417" s="12"/>
    </row>
    <row r="418">
      <c r="B418" s="12"/>
      <c r="C418" s="12"/>
      <c r="D418" s="12"/>
    </row>
    <row r="419">
      <c r="B419" s="12"/>
      <c r="C419" s="12"/>
      <c r="D419" s="12"/>
    </row>
    <row r="420">
      <c r="B420" s="12"/>
      <c r="C420" s="12"/>
      <c r="D420" s="12"/>
    </row>
    <row r="421">
      <c r="B421" s="12"/>
      <c r="C421" s="12"/>
      <c r="D421" s="12"/>
    </row>
    <row r="422">
      <c r="B422" s="12"/>
      <c r="C422" s="12"/>
      <c r="D422" s="12"/>
    </row>
    <row r="423">
      <c r="B423" s="12"/>
      <c r="C423" s="12"/>
      <c r="D423" s="12"/>
    </row>
    <row r="424">
      <c r="B424" s="12"/>
      <c r="C424" s="12"/>
      <c r="D424" s="12"/>
    </row>
    <row r="425">
      <c r="B425" s="12"/>
      <c r="C425" s="12"/>
      <c r="D425" s="12"/>
    </row>
    <row r="426">
      <c r="B426" s="12"/>
      <c r="C426" s="12"/>
      <c r="D426" s="12"/>
    </row>
    <row r="427">
      <c r="B427" s="12"/>
      <c r="C427" s="12"/>
      <c r="D427" s="12"/>
    </row>
    <row r="428">
      <c r="B428" s="12"/>
      <c r="C428" s="12"/>
      <c r="D428" s="12"/>
    </row>
    <row r="429">
      <c r="B429" s="12"/>
      <c r="C429" s="12"/>
      <c r="D429" s="12"/>
    </row>
    <row r="430">
      <c r="B430" s="12"/>
      <c r="C430" s="12"/>
      <c r="D430" s="12"/>
    </row>
    <row r="431">
      <c r="B431" s="12"/>
      <c r="C431" s="12"/>
      <c r="D431" s="12"/>
    </row>
    <row r="432">
      <c r="B432" s="12"/>
      <c r="C432" s="12"/>
      <c r="D432" s="12"/>
    </row>
    <row r="433">
      <c r="B433" s="12"/>
      <c r="C433" s="12"/>
      <c r="D433" s="12"/>
    </row>
    <row r="434">
      <c r="B434" s="12"/>
      <c r="C434" s="12"/>
      <c r="D434" s="12"/>
    </row>
    <row r="435">
      <c r="B435" s="12"/>
      <c r="C435" s="12"/>
      <c r="D435" s="12"/>
    </row>
    <row r="436">
      <c r="B436" s="12"/>
      <c r="C436" s="12"/>
      <c r="D436" s="12"/>
    </row>
    <row r="437">
      <c r="B437" s="12"/>
      <c r="C437" s="12"/>
      <c r="D437" s="12"/>
    </row>
    <row r="438">
      <c r="B438" s="12"/>
      <c r="C438" s="12"/>
      <c r="D438" s="12"/>
    </row>
    <row r="439">
      <c r="B439" s="12"/>
      <c r="C439" s="12"/>
      <c r="D439" s="12"/>
    </row>
    <row r="440">
      <c r="B440" s="12"/>
      <c r="C440" s="12"/>
      <c r="D440" s="12"/>
    </row>
    <row r="441">
      <c r="B441" s="12"/>
      <c r="C441" s="12"/>
      <c r="D441" s="12"/>
    </row>
    <row r="442">
      <c r="B442" s="12"/>
      <c r="C442" s="12"/>
      <c r="D442" s="12"/>
    </row>
    <row r="443">
      <c r="B443" s="12"/>
      <c r="C443" s="12"/>
      <c r="D443" s="12"/>
    </row>
    <row r="444">
      <c r="B444" s="12"/>
      <c r="C444" s="12"/>
      <c r="D444" s="12"/>
    </row>
    <row r="445">
      <c r="B445" s="12"/>
      <c r="C445" s="12"/>
      <c r="D445" s="12"/>
    </row>
    <row r="446">
      <c r="B446" s="12"/>
      <c r="C446" s="12"/>
      <c r="D446" s="12"/>
    </row>
    <row r="447">
      <c r="B447" s="12"/>
      <c r="C447" s="12"/>
      <c r="D447" s="12"/>
    </row>
    <row r="448">
      <c r="B448" s="12"/>
      <c r="C448" s="12"/>
      <c r="D448" s="12"/>
    </row>
    <row r="449">
      <c r="B449" s="12"/>
      <c r="C449" s="12"/>
      <c r="D449" s="12"/>
    </row>
    <row r="450">
      <c r="B450" s="12"/>
      <c r="C450" s="12"/>
      <c r="D450" s="12"/>
    </row>
    <row r="451">
      <c r="B451" s="12"/>
      <c r="C451" s="12"/>
      <c r="D451" s="12"/>
    </row>
    <row r="452">
      <c r="B452" s="12"/>
      <c r="C452" s="12"/>
      <c r="D452" s="12"/>
    </row>
    <row r="453">
      <c r="B453" s="12"/>
      <c r="C453" s="12"/>
      <c r="D453" s="12"/>
    </row>
    <row r="454">
      <c r="B454" s="12"/>
      <c r="C454" s="12"/>
      <c r="D454" s="12"/>
    </row>
    <row r="455">
      <c r="B455" s="12"/>
      <c r="C455" s="12"/>
      <c r="D455" s="12"/>
    </row>
    <row r="456">
      <c r="B456" s="12"/>
      <c r="C456" s="12"/>
      <c r="D456" s="12"/>
    </row>
    <row r="457">
      <c r="B457" s="12"/>
      <c r="C457" s="12"/>
      <c r="D457" s="12"/>
    </row>
    <row r="458">
      <c r="B458" s="12"/>
      <c r="C458" s="12"/>
      <c r="D458" s="12"/>
    </row>
    <row r="459">
      <c r="B459" s="12"/>
      <c r="C459" s="12"/>
      <c r="D459" s="12"/>
    </row>
    <row r="460">
      <c r="B460" s="12"/>
      <c r="C460" s="12"/>
      <c r="D460" s="12"/>
    </row>
    <row r="461">
      <c r="B461" s="12"/>
      <c r="C461" s="12"/>
      <c r="D461" s="12"/>
    </row>
    <row r="462">
      <c r="B462" s="12"/>
      <c r="C462" s="12"/>
      <c r="D462" s="12"/>
    </row>
    <row r="463">
      <c r="B463" s="12"/>
      <c r="C463" s="12"/>
      <c r="D463" s="12"/>
    </row>
    <row r="464">
      <c r="B464" s="12"/>
      <c r="C464" s="12"/>
      <c r="D464" s="12"/>
    </row>
    <row r="465">
      <c r="B465" s="12"/>
      <c r="C465" s="12"/>
      <c r="D465" s="12"/>
    </row>
    <row r="466">
      <c r="B466" s="12"/>
      <c r="C466" s="12"/>
      <c r="D466" s="12"/>
    </row>
    <row r="467">
      <c r="B467" s="12"/>
      <c r="C467" s="12"/>
      <c r="D467" s="12"/>
    </row>
    <row r="468">
      <c r="B468" s="12"/>
      <c r="C468" s="12"/>
      <c r="D468" s="12"/>
    </row>
    <row r="469">
      <c r="B469" s="12"/>
      <c r="C469" s="12"/>
      <c r="D469" s="12"/>
    </row>
    <row r="470">
      <c r="B470" s="12"/>
      <c r="C470" s="12"/>
      <c r="D470" s="12"/>
    </row>
    <row r="471">
      <c r="B471" s="12"/>
      <c r="C471" s="12"/>
      <c r="D471" s="12"/>
    </row>
    <row r="472">
      <c r="B472" s="12"/>
      <c r="C472" s="12"/>
      <c r="D472" s="12"/>
    </row>
    <row r="473">
      <c r="B473" s="12"/>
      <c r="C473" s="12"/>
      <c r="D473" s="12"/>
    </row>
    <row r="474">
      <c r="B474" s="12"/>
      <c r="C474" s="12"/>
      <c r="D474" s="12"/>
    </row>
    <row r="475">
      <c r="B475" s="12"/>
      <c r="C475" s="12"/>
      <c r="D475" s="12"/>
    </row>
    <row r="476">
      <c r="B476" s="12"/>
      <c r="C476" s="12"/>
      <c r="D476" s="12"/>
    </row>
    <row r="477">
      <c r="B477" s="12"/>
      <c r="C477" s="12"/>
      <c r="D477" s="12"/>
    </row>
    <row r="478">
      <c r="B478" s="12"/>
      <c r="C478" s="12"/>
      <c r="D478" s="12"/>
    </row>
    <row r="479">
      <c r="B479" s="12"/>
      <c r="C479" s="12"/>
      <c r="D479" s="12"/>
    </row>
    <row r="480">
      <c r="B480" s="12"/>
      <c r="C480" s="12"/>
      <c r="D480" s="12"/>
    </row>
    <row r="481">
      <c r="B481" s="12"/>
      <c r="C481" s="12"/>
      <c r="D481" s="12"/>
    </row>
    <row r="482">
      <c r="B482" s="12"/>
      <c r="C482" s="12"/>
      <c r="D482" s="12"/>
    </row>
    <row r="483">
      <c r="B483" s="12"/>
      <c r="C483" s="12"/>
      <c r="D483" s="12"/>
    </row>
    <row r="484">
      <c r="B484" s="12"/>
      <c r="C484" s="12"/>
      <c r="D484" s="12"/>
    </row>
    <row r="485">
      <c r="B485" s="12"/>
      <c r="C485" s="12"/>
      <c r="D485" s="12"/>
    </row>
    <row r="486">
      <c r="B486" s="12"/>
      <c r="C486" s="12"/>
      <c r="D486" s="12"/>
    </row>
    <row r="487">
      <c r="B487" s="12"/>
      <c r="C487" s="12"/>
      <c r="D487" s="12"/>
    </row>
    <row r="488">
      <c r="B488" s="12"/>
      <c r="C488" s="12"/>
      <c r="D488" s="12"/>
    </row>
    <row r="489">
      <c r="B489" s="12"/>
      <c r="C489" s="12"/>
      <c r="D489" s="12"/>
    </row>
    <row r="490">
      <c r="B490" s="12"/>
      <c r="C490" s="12"/>
      <c r="D490" s="12"/>
    </row>
    <row r="491">
      <c r="B491" s="12"/>
      <c r="C491" s="12"/>
      <c r="D491" s="12"/>
    </row>
    <row r="492">
      <c r="B492" s="12"/>
      <c r="C492" s="12"/>
      <c r="D492" s="12"/>
    </row>
    <row r="493">
      <c r="B493" s="12"/>
      <c r="C493" s="12"/>
      <c r="D493" s="12"/>
    </row>
    <row r="494">
      <c r="B494" s="12"/>
      <c r="C494" s="12"/>
      <c r="D494" s="12"/>
    </row>
    <row r="495">
      <c r="B495" s="12"/>
      <c r="C495" s="12"/>
      <c r="D495" s="12"/>
    </row>
    <row r="496">
      <c r="B496" s="12"/>
      <c r="C496" s="12"/>
      <c r="D496" s="12"/>
    </row>
    <row r="497">
      <c r="B497" s="12"/>
      <c r="C497" s="12"/>
      <c r="D497" s="12"/>
    </row>
    <row r="498">
      <c r="B498" s="12"/>
      <c r="C498" s="12"/>
      <c r="D498" s="12"/>
    </row>
    <row r="499">
      <c r="B499" s="12"/>
      <c r="C499" s="12"/>
      <c r="D499" s="12"/>
    </row>
    <row r="500">
      <c r="B500" s="12"/>
      <c r="C500" s="12"/>
      <c r="D500" s="12"/>
    </row>
    <row r="501">
      <c r="B501" s="12"/>
      <c r="C501" s="12"/>
      <c r="D501" s="12"/>
    </row>
    <row r="502">
      <c r="B502" s="12"/>
      <c r="C502" s="12"/>
      <c r="D502" s="12"/>
    </row>
    <row r="503">
      <c r="B503" s="12"/>
      <c r="C503" s="12"/>
      <c r="D503" s="12"/>
    </row>
    <row r="504">
      <c r="B504" s="12"/>
      <c r="C504" s="12"/>
      <c r="D504" s="12"/>
    </row>
    <row r="505">
      <c r="B505" s="12"/>
      <c r="C505" s="12"/>
      <c r="D505" s="12"/>
    </row>
    <row r="506">
      <c r="B506" s="12"/>
      <c r="C506" s="12"/>
      <c r="D506" s="12"/>
    </row>
    <row r="507">
      <c r="B507" s="12"/>
      <c r="C507" s="12"/>
      <c r="D507" s="12"/>
    </row>
    <row r="508">
      <c r="B508" s="12"/>
      <c r="C508" s="12"/>
      <c r="D508" s="12"/>
    </row>
    <row r="509">
      <c r="B509" s="12"/>
      <c r="C509" s="12"/>
      <c r="D509" s="12"/>
    </row>
    <row r="510">
      <c r="B510" s="12"/>
      <c r="C510" s="12"/>
      <c r="D510" s="12"/>
    </row>
    <row r="511">
      <c r="B511" s="12"/>
      <c r="C511" s="12"/>
      <c r="D511" s="12"/>
    </row>
    <row r="512">
      <c r="B512" s="12"/>
      <c r="C512" s="12"/>
      <c r="D512" s="12"/>
    </row>
    <row r="513">
      <c r="B513" s="12"/>
      <c r="C513" s="12"/>
      <c r="D513" s="12"/>
    </row>
    <row r="514">
      <c r="B514" s="12"/>
      <c r="C514" s="12"/>
      <c r="D514" s="12"/>
    </row>
    <row r="515">
      <c r="B515" s="12"/>
      <c r="C515" s="12"/>
      <c r="D515" s="12"/>
    </row>
    <row r="516">
      <c r="B516" s="12"/>
      <c r="C516" s="12"/>
      <c r="D516" s="12"/>
    </row>
    <row r="517">
      <c r="B517" s="12"/>
      <c r="C517" s="12"/>
      <c r="D517" s="12"/>
    </row>
    <row r="518">
      <c r="B518" s="12"/>
      <c r="C518" s="12"/>
      <c r="D518" s="12"/>
    </row>
    <row r="519">
      <c r="B519" s="12"/>
      <c r="C519" s="12"/>
      <c r="D519" s="12"/>
    </row>
    <row r="520">
      <c r="B520" s="12"/>
      <c r="C520" s="12"/>
      <c r="D520" s="12"/>
    </row>
    <row r="521">
      <c r="B521" s="12"/>
      <c r="C521" s="12"/>
      <c r="D521" s="12"/>
    </row>
    <row r="522">
      <c r="B522" s="12"/>
      <c r="C522" s="12"/>
      <c r="D522" s="12"/>
    </row>
    <row r="523">
      <c r="B523" s="12"/>
      <c r="C523" s="12"/>
      <c r="D523" s="12"/>
    </row>
    <row r="524">
      <c r="B524" s="12"/>
      <c r="C524" s="12"/>
      <c r="D524" s="12"/>
    </row>
    <row r="525">
      <c r="B525" s="12"/>
      <c r="C525" s="12"/>
      <c r="D525" s="12"/>
    </row>
    <row r="526">
      <c r="B526" s="12"/>
      <c r="C526" s="12"/>
      <c r="D526" s="12"/>
    </row>
    <row r="527">
      <c r="B527" s="12"/>
      <c r="C527" s="12"/>
      <c r="D527" s="12"/>
    </row>
    <row r="528">
      <c r="B528" s="12"/>
      <c r="C528" s="12"/>
      <c r="D528" s="12"/>
    </row>
    <row r="529">
      <c r="B529" s="12"/>
      <c r="C529" s="12"/>
      <c r="D529" s="12"/>
    </row>
    <row r="530">
      <c r="B530" s="12"/>
      <c r="C530" s="12"/>
      <c r="D530" s="12"/>
    </row>
    <row r="531">
      <c r="B531" s="12"/>
      <c r="C531" s="12"/>
      <c r="D531" s="12"/>
    </row>
    <row r="532">
      <c r="B532" s="12"/>
      <c r="C532" s="12"/>
      <c r="D532" s="12"/>
    </row>
    <row r="533">
      <c r="B533" s="12"/>
      <c r="C533" s="12"/>
      <c r="D533" s="12"/>
    </row>
    <row r="534">
      <c r="B534" s="12"/>
      <c r="C534" s="12"/>
      <c r="D534" s="12"/>
    </row>
    <row r="535">
      <c r="B535" s="12"/>
      <c r="C535" s="12"/>
      <c r="D535" s="12"/>
    </row>
    <row r="536">
      <c r="B536" s="12"/>
      <c r="C536" s="12"/>
      <c r="D536" s="12"/>
    </row>
    <row r="537">
      <c r="B537" s="12"/>
      <c r="C537" s="12"/>
      <c r="D537" s="12"/>
    </row>
    <row r="538">
      <c r="B538" s="12"/>
      <c r="C538" s="12"/>
      <c r="D538" s="12"/>
    </row>
    <row r="539">
      <c r="B539" s="12"/>
      <c r="C539" s="12"/>
      <c r="D539" s="12"/>
    </row>
    <row r="540">
      <c r="B540" s="12"/>
      <c r="C540" s="12"/>
      <c r="D540" s="12"/>
    </row>
    <row r="541">
      <c r="B541" s="12"/>
      <c r="C541" s="12"/>
      <c r="D541" s="12"/>
    </row>
    <row r="542">
      <c r="B542" s="12"/>
      <c r="C542" s="12"/>
      <c r="D542" s="12"/>
    </row>
    <row r="543">
      <c r="B543" s="12"/>
      <c r="C543" s="12"/>
      <c r="D543" s="12"/>
    </row>
    <row r="544">
      <c r="B544" s="12"/>
      <c r="C544" s="12"/>
      <c r="D544" s="12"/>
    </row>
    <row r="545">
      <c r="B545" s="12"/>
      <c r="C545" s="12"/>
      <c r="D545" s="12"/>
    </row>
    <row r="546">
      <c r="B546" s="12"/>
      <c r="C546" s="12"/>
      <c r="D546" s="12"/>
    </row>
    <row r="547">
      <c r="B547" s="12"/>
      <c r="C547" s="12"/>
      <c r="D547" s="12"/>
    </row>
    <row r="548">
      <c r="B548" s="12"/>
      <c r="C548" s="12"/>
      <c r="D548" s="12"/>
    </row>
    <row r="549">
      <c r="B549" s="12"/>
      <c r="C549" s="12"/>
      <c r="D549" s="12"/>
    </row>
    <row r="550">
      <c r="B550" s="12"/>
      <c r="C550" s="12"/>
      <c r="D550" s="12"/>
    </row>
    <row r="551">
      <c r="B551" s="12"/>
      <c r="C551" s="12"/>
      <c r="D551" s="12"/>
    </row>
    <row r="552">
      <c r="B552" s="12"/>
      <c r="C552" s="12"/>
      <c r="D552" s="12"/>
    </row>
    <row r="553">
      <c r="B553" s="12"/>
      <c r="C553" s="12"/>
      <c r="D553" s="12"/>
    </row>
    <row r="554">
      <c r="B554" s="12"/>
      <c r="C554" s="12"/>
      <c r="D554" s="12"/>
    </row>
    <row r="555">
      <c r="B555" s="12"/>
      <c r="C555" s="12"/>
      <c r="D555" s="12"/>
    </row>
    <row r="556">
      <c r="B556" s="12"/>
      <c r="C556" s="12"/>
      <c r="D556" s="12"/>
    </row>
    <row r="557">
      <c r="B557" s="12"/>
      <c r="C557" s="12"/>
      <c r="D557" s="12"/>
    </row>
    <row r="558">
      <c r="B558" s="12"/>
      <c r="C558" s="12"/>
      <c r="D558" s="12"/>
    </row>
    <row r="559">
      <c r="B559" s="12"/>
      <c r="C559" s="12"/>
      <c r="D559" s="12"/>
    </row>
    <row r="560">
      <c r="B560" s="12"/>
      <c r="C560" s="12"/>
      <c r="D560" s="12"/>
    </row>
    <row r="561">
      <c r="B561" s="12"/>
      <c r="C561" s="12"/>
      <c r="D561" s="12"/>
    </row>
    <row r="562">
      <c r="B562" s="12"/>
      <c r="C562" s="12"/>
      <c r="D562" s="12"/>
    </row>
    <row r="563">
      <c r="B563" s="12"/>
      <c r="C563" s="12"/>
      <c r="D563" s="12"/>
    </row>
    <row r="564">
      <c r="B564" s="12"/>
      <c r="C564" s="12"/>
      <c r="D564" s="12"/>
    </row>
    <row r="565">
      <c r="B565" s="12"/>
      <c r="C565" s="12"/>
      <c r="D565" s="12"/>
    </row>
    <row r="566">
      <c r="B566" s="12"/>
      <c r="C566" s="12"/>
      <c r="D566" s="12"/>
    </row>
    <row r="567">
      <c r="B567" s="12"/>
      <c r="C567" s="12"/>
      <c r="D567" s="12"/>
    </row>
    <row r="568">
      <c r="B568" s="12"/>
      <c r="C568" s="12"/>
      <c r="D568" s="12"/>
    </row>
    <row r="569">
      <c r="B569" s="12"/>
      <c r="C569" s="12"/>
      <c r="D569" s="12"/>
    </row>
    <row r="570">
      <c r="B570" s="12"/>
      <c r="C570" s="12"/>
      <c r="D570" s="12"/>
    </row>
    <row r="571">
      <c r="B571" s="12"/>
      <c r="C571" s="12"/>
      <c r="D571" s="12"/>
    </row>
    <row r="572">
      <c r="B572" s="12"/>
      <c r="C572" s="12"/>
      <c r="D572" s="12"/>
    </row>
    <row r="573">
      <c r="B573" s="12"/>
      <c r="C573" s="12"/>
      <c r="D573" s="12"/>
    </row>
    <row r="574">
      <c r="B574" s="12"/>
      <c r="C574" s="12"/>
      <c r="D574" s="12"/>
    </row>
    <row r="575">
      <c r="B575" s="12"/>
      <c r="C575" s="12"/>
      <c r="D575" s="12"/>
    </row>
    <row r="576">
      <c r="B576" s="12"/>
      <c r="C576" s="12"/>
      <c r="D576" s="12"/>
    </row>
    <row r="577">
      <c r="B577" s="12"/>
      <c r="C577" s="12"/>
      <c r="D577" s="12"/>
    </row>
    <row r="578">
      <c r="B578" s="12"/>
      <c r="C578" s="12"/>
      <c r="D578" s="12"/>
    </row>
    <row r="579">
      <c r="B579" s="12"/>
      <c r="C579" s="12"/>
      <c r="D579" s="12"/>
    </row>
    <row r="580">
      <c r="B580" s="12"/>
      <c r="C580" s="12"/>
      <c r="D580" s="12"/>
    </row>
    <row r="581">
      <c r="B581" s="12"/>
      <c r="C581" s="12"/>
      <c r="D581" s="12"/>
    </row>
    <row r="582">
      <c r="B582" s="12"/>
      <c r="C582" s="12"/>
      <c r="D582" s="12"/>
    </row>
    <row r="583">
      <c r="B583" s="12"/>
      <c r="C583" s="12"/>
      <c r="D583" s="12"/>
    </row>
    <row r="584">
      <c r="B584" s="12"/>
      <c r="C584" s="12"/>
      <c r="D584" s="12"/>
    </row>
    <row r="585">
      <c r="B585" s="12"/>
      <c r="C585" s="12"/>
      <c r="D585" s="12"/>
    </row>
    <row r="586">
      <c r="B586" s="12"/>
      <c r="C586" s="12"/>
      <c r="D586" s="12"/>
    </row>
    <row r="587">
      <c r="B587" s="12"/>
      <c r="C587" s="12"/>
      <c r="D587" s="12"/>
    </row>
    <row r="588">
      <c r="B588" s="12"/>
      <c r="C588" s="12"/>
      <c r="D588" s="12"/>
    </row>
    <row r="589">
      <c r="B589" s="12"/>
      <c r="C589" s="12"/>
      <c r="D589" s="12"/>
    </row>
    <row r="590">
      <c r="B590" s="12"/>
      <c r="C590" s="12"/>
      <c r="D590" s="12"/>
    </row>
    <row r="591">
      <c r="B591" s="12"/>
      <c r="C591" s="12"/>
      <c r="D591" s="12"/>
    </row>
    <row r="592">
      <c r="B592" s="12"/>
      <c r="C592" s="12"/>
      <c r="D592" s="12"/>
    </row>
    <row r="593">
      <c r="B593" s="12"/>
      <c r="C593" s="12"/>
      <c r="D593" s="12"/>
    </row>
    <row r="594">
      <c r="B594" s="12"/>
      <c r="C594" s="12"/>
      <c r="D594" s="12"/>
    </row>
    <row r="595">
      <c r="B595" s="12"/>
      <c r="C595" s="12"/>
      <c r="D595" s="12"/>
    </row>
    <row r="596">
      <c r="B596" s="12"/>
      <c r="C596" s="12"/>
      <c r="D596" s="12"/>
    </row>
    <row r="597">
      <c r="B597" s="12"/>
      <c r="C597" s="12"/>
      <c r="D597" s="12"/>
    </row>
    <row r="598">
      <c r="B598" s="12"/>
      <c r="C598" s="12"/>
      <c r="D598" s="12"/>
    </row>
    <row r="599">
      <c r="B599" s="12"/>
      <c r="C599" s="12"/>
      <c r="D599" s="12"/>
    </row>
    <row r="600">
      <c r="B600" s="12"/>
      <c r="C600" s="12"/>
      <c r="D600" s="12"/>
    </row>
    <row r="601">
      <c r="B601" s="12"/>
      <c r="C601" s="12"/>
      <c r="D601" s="12"/>
    </row>
    <row r="602">
      <c r="B602" s="12"/>
      <c r="C602" s="12"/>
      <c r="D602" s="12"/>
    </row>
    <row r="603">
      <c r="B603" s="12"/>
      <c r="C603" s="12"/>
      <c r="D603" s="12"/>
    </row>
    <row r="604">
      <c r="B604" s="12"/>
      <c r="C604" s="12"/>
      <c r="D604" s="12"/>
    </row>
    <row r="605">
      <c r="B605" s="12"/>
      <c r="C605" s="12"/>
      <c r="D605" s="12"/>
    </row>
    <row r="606">
      <c r="B606" s="12"/>
      <c r="C606" s="12"/>
      <c r="D606" s="12"/>
    </row>
    <row r="607">
      <c r="B607" s="12"/>
      <c r="C607" s="12"/>
      <c r="D607" s="12"/>
    </row>
    <row r="608">
      <c r="B608" s="12"/>
      <c r="C608" s="12"/>
      <c r="D608" s="12"/>
    </row>
    <row r="609">
      <c r="B609" s="12"/>
      <c r="C609" s="12"/>
      <c r="D609" s="12"/>
    </row>
    <row r="610">
      <c r="B610" s="12"/>
      <c r="C610" s="12"/>
      <c r="D610" s="12"/>
    </row>
    <row r="611">
      <c r="B611" s="12"/>
      <c r="C611" s="12"/>
      <c r="D611" s="12"/>
    </row>
    <row r="612">
      <c r="B612" s="12"/>
      <c r="C612" s="12"/>
      <c r="D612" s="12"/>
    </row>
    <row r="613">
      <c r="B613" s="12"/>
      <c r="C613" s="12"/>
      <c r="D613" s="12"/>
    </row>
    <row r="614">
      <c r="B614" s="12"/>
      <c r="C614" s="12"/>
      <c r="D614" s="12"/>
    </row>
    <row r="615">
      <c r="B615" s="12"/>
      <c r="C615" s="12"/>
      <c r="D615" s="12"/>
    </row>
    <row r="616">
      <c r="B616" s="12"/>
      <c r="C616" s="12"/>
      <c r="D616" s="12"/>
    </row>
    <row r="617">
      <c r="B617" s="12"/>
      <c r="C617" s="12"/>
      <c r="D617" s="12"/>
    </row>
    <row r="618">
      <c r="B618" s="12"/>
      <c r="C618" s="12"/>
      <c r="D618" s="12"/>
    </row>
    <row r="619">
      <c r="B619" s="12"/>
      <c r="C619" s="12"/>
      <c r="D619" s="12"/>
    </row>
    <row r="620">
      <c r="B620" s="12"/>
      <c r="C620" s="12"/>
      <c r="D620" s="12"/>
    </row>
    <row r="621">
      <c r="B621" s="12"/>
      <c r="C621" s="12"/>
      <c r="D621" s="12"/>
    </row>
    <row r="622">
      <c r="B622" s="12"/>
      <c r="C622" s="12"/>
      <c r="D622" s="12"/>
    </row>
    <row r="623">
      <c r="B623" s="12"/>
      <c r="C623" s="12"/>
      <c r="D623" s="12"/>
    </row>
    <row r="624">
      <c r="B624" s="12"/>
      <c r="C624" s="12"/>
      <c r="D624" s="12"/>
    </row>
    <row r="625">
      <c r="B625" s="12"/>
      <c r="C625" s="12"/>
      <c r="D625" s="12"/>
    </row>
    <row r="626">
      <c r="B626" s="12"/>
      <c r="C626" s="12"/>
      <c r="D626" s="12"/>
    </row>
    <row r="627">
      <c r="B627" s="12"/>
      <c r="C627" s="12"/>
      <c r="D627" s="12"/>
    </row>
    <row r="628">
      <c r="B628" s="12"/>
      <c r="C628" s="12"/>
      <c r="D628" s="12"/>
    </row>
    <row r="629">
      <c r="B629" s="12"/>
      <c r="C629" s="12"/>
      <c r="D629" s="12"/>
    </row>
    <row r="630">
      <c r="B630" s="12"/>
      <c r="C630" s="12"/>
      <c r="D630" s="12"/>
    </row>
    <row r="631">
      <c r="B631" s="12"/>
      <c r="C631" s="12"/>
      <c r="D631" s="12"/>
    </row>
    <row r="632">
      <c r="B632" s="12"/>
      <c r="C632" s="12"/>
      <c r="D632" s="12"/>
    </row>
    <row r="633">
      <c r="B633" s="12"/>
      <c r="C633" s="12"/>
      <c r="D633" s="12"/>
    </row>
    <row r="634">
      <c r="B634" s="12"/>
      <c r="C634" s="12"/>
      <c r="D634" s="12"/>
    </row>
    <row r="635">
      <c r="B635" s="12"/>
      <c r="C635" s="12"/>
      <c r="D635" s="12"/>
    </row>
    <row r="636">
      <c r="B636" s="12"/>
      <c r="C636" s="12"/>
      <c r="D636" s="12"/>
    </row>
    <row r="637">
      <c r="B637" s="12"/>
      <c r="C637" s="12"/>
      <c r="D637" s="12"/>
    </row>
    <row r="638">
      <c r="B638" s="12"/>
      <c r="C638" s="12"/>
      <c r="D638" s="12"/>
    </row>
    <row r="639">
      <c r="B639" s="12"/>
      <c r="C639" s="12"/>
      <c r="D639" s="12"/>
    </row>
    <row r="640">
      <c r="B640" s="12"/>
      <c r="C640" s="12"/>
      <c r="D640" s="12"/>
    </row>
    <row r="641">
      <c r="B641" s="12"/>
      <c r="C641" s="12"/>
      <c r="D641" s="12"/>
    </row>
    <row r="642">
      <c r="B642" s="12"/>
      <c r="C642" s="12"/>
      <c r="D642" s="12"/>
    </row>
    <row r="643">
      <c r="B643" s="12"/>
      <c r="C643" s="12"/>
      <c r="D643" s="12"/>
    </row>
    <row r="644">
      <c r="B644" s="12"/>
      <c r="C644" s="12"/>
      <c r="D644" s="12"/>
    </row>
    <row r="645">
      <c r="B645" s="12"/>
      <c r="C645" s="12"/>
      <c r="D645" s="12"/>
    </row>
    <row r="646">
      <c r="B646" s="12"/>
      <c r="C646" s="12"/>
      <c r="D646" s="12"/>
    </row>
    <row r="647">
      <c r="B647" s="12"/>
      <c r="C647" s="12"/>
      <c r="D647" s="12"/>
    </row>
    <row r="648">
      <c r="B648" s="12"/>
      <c r="C648" s="12"/>
      <c r="D648" s="12"/>
    </row>
    <row r="649">
      <c r="B649" s="12"/>
      <c r="C649" s="12"/>
      <c r="D649" s="12"/>
    </row>
    <row r="650">
      <c r="B650" s="12"/>
      <c r="C650" s="12"/>
      <c r="D650" s="12"/>
    </row>
    <row r="651">
      <c r="B651" s="12"/>
      <c r="C651" s="12"/>
      <c r="D651" s="12"/>
    </row>
    <row r="652">
      <c r="B652" s="12"/>
      <c r="C652" s="12"/>
      <c r="D652" s="12"/>
    </row>
    <row r="653">
      <c r="B653" s="12"/>
      <c r="C653" s="12"/>
      <c r="D653" s="12"/>
    </row>
    <row r="654">
      <c r="B654" s="12"/>
      <c r="C654" s="12"/>
      <c r="D654" s="12"/>
    </row>
    <row r="655">
      <c r="B655" s="12"/>
      <c r="C655" s="12"/>
      <c r="D655" s="12"/>
    </row>
    <row r="656">
      <c r="B656" s="12"/>
      <c r="C656" s="12"/>
      <c r="D656" s="12"/>
    </row>
    <row r="657">
      <c r="B657" s="12"/>
      <c r="C657" s="12"/>
      <c r="D657" s="12"/>
    </row>
    <row r="658">
      <c r="B658" s="12"/>
      <c r="C658" s="12"/>
      <c r="D658" s="12"/>
    </row>
    <row r="659">
      <c r="B659" s="12"/>
      <c r="C659" s="12"/>
      <c r="D659" s="12"/>
    </row>
    <row r="660">
      <c r="B660" s="12"/>
      <c r="C660" s="12"/>
      <c r="D660" s="12"/>
    </row>
    <row r="661">
      <c r="B661" s="12"/>
      <c r="C661" s="12"/>
      <c r="D661" s="12"/>
    </row>
    <row r="662">
      <c r="B662" s="12"/>
      <c r="C662" s="12"/>
      <c r="D662" s="12"/>
    </row>
    <row r="663">
      <c r="B663" s="12"/>
      <c r="C663" s="12"/>
      <c r="D663" s="12"/>
    </row>
    <row r="664">
      <c r="B664" s="12"/>
      <c r="C664" s="12"/>
      <c r="D664" s="12"/>
    </row>
    <row r="665">
      <c r="B665" s="12"/>
      <c r="C665" s="12"/>
      <c r="D665" s="12"/>
    </row>
    <row r="666">
      <c r="B666" s="12"/>
      <c r="C666" s="12"/>
      <c r="D666" s="12"/>
    </row>
    <row r="667">
      <c r="B667" s="12"/>
      <c r="C667" s="12"/>
      <c r="D667" s="12"/>
    </row>
    <row r="668">
      <c r="B668" s="12"/>
      <c r="C668" s="12"/>
      <c r="D668" s="12"/>
    </row>
    <row r="669">
      <c r="B669" s="12"/>
      <c r="C669" s="12"/>
      <c r="D669" s="12"/>
    </row>
    <row r="670">
      <c r="B670" s="12"/>
      <c r="C670" s="12"/>
      <c r="D670" s="12"/>
    </row>
    <row r="671">
      <c r="B671" s="12"/>
      <c r="C671" s="12"/>
      <c r="D671" s="12"/>
    </row>
    <row r="672">
      <c r="B672" s="12"/>
      <c r="C672" s="12"/>
      <c r="D672" s="12"/>
    </row>
    <row r="673">
      <c r="B673" s="12"/>
      <c r="C673" s="12"/>
      <c r="D673" s="12"/>
    </row>
    <row r="674">
      <c r="B674" s="12"/>
      <c r="C674" s="12"/>
      <c r="D674" s="12"/>
    </row>
    <row r="675">
      <c r="B675" s="12"/>
      <c r="C675" s="12"/>
      <c r="D675" s="12"/>
    </row>
    <row r="676">
      <c r="B676" s="12"/>
      <c r="C676" s="12"/>
      <c r="D676" s="12"/>
    </row>
    <row r="677">
      <c r="B677" s="12"/>
      <c r="C677" s="12"/>
      <c r="D677" s="12"/>
    </row>
    <row r="678">
      <c r="B678" s="12"/>
      <c r="C678" s="12"/>
      <c r="D678" s="12"/>
    </row>
    <row r="679">
      <c r="B679" s="12"/>
      <c r="C679" s="12"/>
      <c r="D679" s="12"/>
    </row>
    <row r="680">
      <c r="B680" s="12"/>
      <c r="C680" s="12"/>
      <c r="D680" s="12"/>
    </row>
    <row r="681">
      <c r="B681" s="12"/>
      <c r="C681" s="12"/>
      <c r="D681" s="12"/>
    </row>
    <row r="682">
      <c r="B682" s="12"/>
      <c r="C682" s="12"/>
      <c r="D682" s="12"/>
    </row>
    <row r="683">
      <c r="B683" s="12"/>
      <c r="C683" s="12"/>
      <c r="D683" s="12"/>
    </row>
    <row r="684">
      <c r="B684" s="12"/>
      <c r="C684" s="12"/>
      <c r="D684" s="12"/>
    </row>
    <row r="685">
      <c r="B685" s="12"/>
      <c r="C685" s="12"/>
      <c r="D685" s="12"/>
    </row>
    <row r="686">
      <c r="B686" s="12"/>
      <c r="C686" s="12"/>
      <c r="D686" s="12"/>
    </row>
    <row r="687">
      <c r="B687" s="12"/>
      <c r="C687" s="12"/>
      <c r="D687" s="12"/>
    </row>
    <row r="688">
      <c r="B688" s="12"/>
      <c r="C688" s="12"/>
      <c r="D688" s="12"/>
    </row>
    <row r="689">
      <c r="B689" s="12"/>
      <c r="C689" s="12"/>
      <c r="D689" s="12"/>
    </row>
    <row r="690">
      <c r="B690" s="12"/>
      <c r="C690" s="12"/>
      <c r="D690" s="12"/>
    </row>
    <row r="691">
      <c r="B691" s="12"/>
      <c r="C691" s="12"/>
      <c r="D691" s="12"/>
    </row>
    <row r="692">
      <c r="B692" s="12"/>
      <c r="C692" s="12"/>
      <c r="D692" s="12"/>
    </row>
    <row r="693">
      <c r="B693" s="12"/>
      <c r="C693" s="12"/>
      <c r="D693" s="12"/>
    </row>
    <row r="694">
      <c r="B694" s="12"/>
      <c r="C694" s="12"/>
      <c r="D694" s="12"/>
    </row>
    <row r="695">
      <c r="B695" s="12"/>
      <c r="C695" s="12"/>
      <c r="D695" s="12"/>
    </row>
    <row r="696">
      <c r="B696" s="12"/>
      <c r="C696" s="12"/>
      <c r="D696" s="12"/>
    </row>
    <row r="697">
      <c r="B697" s="12"/>
      <c r="C697" s="12"/>
      <c r="D697" s="12"/>
    </row>
    <row r="698">
      <c r="B698" s="12"/>
      <c r="C698" s="12"/>
      <c r="D698" s="12"/>
    </row>
    <row r="699">
      <c r="B699" s="12"/>
      <c r="C699" s="12"/>
      <c r="D699" s="12"/>
    </row>
    <row r="700">
      <c r="B700" s="12"/>
      <c r="C700" s="12"/>
      <c r="D700" s="12"/>
    </row>
    <row r="701">
      <c r="B701" s="12"/>
      <c r="C701" s="12"/>
      <c r="D701" s="12"/>
    </row>
    <row r="702">
      <c r="B702" s="12"/>
      <c r="C702" s="12"/>
      <c r="D702" s="12"/>
    </row>
    <row r="703">
      <c r="B703" s="12"/>
      <c r="C703" s="12"/>
      <c r="D703" s="12"/>
    </row>
    <row r="704">
      <c r="B704" s="12"/>
      <c r="C704" s="12"/>
      <c r="D704" s="12"/>
    </row>
    <row r="705">
      <c r="B705" s="12"/>
      <c r="C705" s="12"/>
      <c r="D705" s="12"/>
    </row>
    <row r="706">
      <c r="B706" s="12"/>
      <c r="C706" s="12"/>
      <c r="D706" s="12"/>
    </row>
    <row r="707">
      <c r="B707" s="12"/>
      <c r="C707" s="12"/>
      <c r="D707" s="12"/>
    </row>
    <row r="708">
      <c r="B708" s="12"/>
      <c r="C708" s="12"/>
      <c r="D708" s="12"/>
    </row>
    <row r="709">
      <c r="B709" s="12"/>
      <c r="C709" s="12"/>
      <c r="D709" s="12"/>
    </row>
    <row r="710">
      <c r="B710" s="12"/>
      <c r="C710" s="12"/>
      <c r="D710" s="12"/>
    </row>
    <row r="711">
      <c r="B711" s="12"/>
      <c r="C711" s="12"/>
      <c r="D711" s="12"/>
    </row>
    <row r="712">
      <c r="B712" s="12"/>
      <c r="C712" s="12"/>
      <c r="D712" s="12"/>
    </row>
    <row r="713">
      <c r="B713" s="12"/>
      <c r="C713" s="12"/>
      <c r="D713" s="12"/>
    </row>
    <row r="714">
      <c r="B714" s="12"/>
      <c r="C714" s="12"/>
      <c r="D714" s="12"/>
    </row>
    <row r="715">
      <c r="B715" s="12"/>
      <c r="C715" s="12"/>
      <c r="D715" s="12"/>
    </row>
    <row r="716">
      <c r="B716" s="12"/>
      <c r="C716" s="12"/>
      <c r="D716" s="12"/>
    </row>
    <row r="717">
      <c r="B717" s="12"/>
      <c r="C717" s="12"/>
      <c r="D717" s="12"/>
    </row>
    <row r="718">
      <c r="B718" s="12"/>
      <c r="C718" s="12"/>
      <c r="D718" s="12"/>
    </row>
    <row r="719">
      <c r="B719" s="12"/>
      <c r="C719" s="12"/>
      <c r="D719" s="12"/>
    </row>
    <row r="720">
      <c r="B720" s="12"/>
      <c r="C720" s="12"/>
      <c r="D720" s="12"/>
    </row>
    <row r="721">
      <c r="B721" s="12"/>
      <c r="C721" s="12"/>
      <c r="D721" s="12"/>
    </row>
    <row r="722">
      <c r="B722" s="12"/>
      <c r="C722" s="12"/>
      <c r="D722" s="12"/>
    </row>
    <row r="723">
      <c r="B723" s="12"/>
      <c r="C723" s="12"/>
      <c r="D723" s="12"/>
    </row>
    <row r="724">
      <c r="B724" s="12"/>
      <c r="C724" s="12"/>
      <c r="D724" s="12"/>
    </row>
    <row r="725">
      <c r="B725" s="12"/>
      <c r="C725" s="12"/>
      <c r="D725" s="12"/>
    </row>
    <row r="726">
      <c r="B726" s="12"/>
      <c r="C726" s="12"/>
      <c r="D726" s="12"/>
    </row>
    <row r="727">
      <c r="B727" s="12"/>
      <c r="C727" s="12"/>
      <c r="D727" s="12"/>
    </row>
    <row r="728">
      <c r="B728" s="12"/>
      <c r="C728" s="12"/>
      <c r="D728" s="12"/>
    </row>
    <row r="729">
      <c r="B729" s="12"/>
      <c r="C729" s="12"/>
      <c r="D729" s="12"/>
    </row>
    <row r="730">
      <c r="B730" s="12"/>
      <c r="C730" s="12"/>
      <c r="D730" s="12"/>
    </row>
    <row r="731">
      <c r="B731" s="12"/>
      <c r="C731" s="12"/>
      <c r="D731" s="12"/>
    </row>
    <row r="732">
      <c r="B732" s="12"/>
      <c r="C732" s="12"/>
      <c r="D732" s="12"/>
    </row>
    <row r="733">
      <c r="B733" s="12"/>
      <c r="C733" s="12"/>
      <c r="D733" s="12"/>
    </row>
    <row r="734">
      <c r="B734" s="12"/>
      <c r="C734" s="12"/>
      <c r="D734" s="12"/>
    </row>
    <row r="735">
      <c r="B735" s="12"/>
      <c r="C735" s="12"/>
      <c r="D735" s="12"/>
    </row>
    <row r="736">
      <c r="B736" s="12"/>
      <c r="C736" s="12"/>
      <c r="D736" s="12"/>
    </row>
    <row r="737">
      <c r="B737" s="12"/>
      <c r="C737" s="12"/>
      <c r="D737" s="12"/>
    </row>
    <row r="738">
      <c r="B738" s="12"/>
      <c r="C738" s="12"/>
      <c r="D738" s="12"/>
    </row>
    <row r="739">
      <c r="B739" s="12"/>
      <c r="C739" s="12"/>
      <c r="D739" s="12"/>
    </row>
    <row r="740">
      <c r="B740" s="12"/>
      <c r="C740" s="12"/>
      <c r="D740" s="12"/>
    </row>
    <row r="741">
      <c r="B741" s="12"/>
      <c r="C741" s="12"/>
      <c r="D741" s="12"/>
    </row>
    <row r="742">
      <c r="B742" s="12"/>
      <c r="C742" s="12"/>
      <c r="D742" s="12"/>
    </row>
    <row r="743">
      <c r="B743" s="12"/>
      <c r="C743" s="12"/>
      <c r="D743" s="12"/>
    </row>
    <row r="744">
      <c r="B744" s="12"/>
      <c r="C744" s="12"/>
      <c r="D744" s="12"/>
    </row>
    <row r="745">
      <c r="B745" s="12"/>
      <c r="C745" s="12"/>
      <c r="D745" s="12"/>
    </row>
    <row r="746">
      <c r="B746" s="12"/>
      <c r="C746" s="12"/>
      <c r="D746" s="12"/>
    </row>
    <row r="747">
      <c r="B747" s="12"/>
      <c r="C747" s="12"/>
      <c r="D747" s="12"/>
    </row>
    <row r="748">
      <c r="B748" s="12"/>
      <c r="C748" s="12"/>
      <c r="D748" s="12"/>
    </row>
    <row r="749">
      <c r="B749" s="12"/>
      <c r="C749" s="12"/>
      <c r="D749" s="12"/>
    </row>
    <row r="750">
      <c r="B750" s="12"/>
      <c r="C750" s="12"/>
      <c r="D750" s="12"/>
    </row>
    <row r="751">
      <c r="B751" s="12"/>
      <c r="C751" s="12"/>
      <c r="D751" s="12"/>
    </row>
    <row r="752">
      <c r="B752" s="12"/>
      <c r="C752" s="12"/>
      <c r="D752" s="12"/>
    </row>
    <row r="753">
      <c r="B753" s="12"/>
      <c r="C753" s="12"/>
      <c r="D753" s="12"/>
    </row>
    <row r="754">
      <c r="B754" s="12"/>
      <c r="C754" s="12"/>
      <c r="D754" s="12"/>
    </row>
    <row r="755">
      <c r="B755" s="12"/>
      <c r="C755" s="12"/>
      <c r="D755" s="12"/>
    </row>
    <row r="756">
      <c r="B756" s="12"/>
      <c r="C756" s="12"/>
      <c r="D756" s="12"/>
    </row>
    <row r="757">
      <c r="B757" s="12"/>
      <c r="C757" s="12"/>
      <c r="D757" s="12"/>
    </row>
    <row r="758">
      <c r="B758" s="12"/>
      <c r="C758" s="12"/>
      <c r="D758" s="12"/>
    </row>
    <row r="759">
      <c r="B759" s="12"/>
      <c r="C759" s="12"/>
      <c r="D759" s="12"/>
    </row>
    <row r="760">
      <c r="B760" s="12"/>
      <c r="C760" s="12"/>
      <c r="D760" s="12"/>
    </row>
    <row r="761">
      <c r="B761" s="12"/>
      <c r="C761" s="12"/>
      <c r="D761" s="12"/>
    </row>
    <row r="762">
      <c r="B762" s="12"/>
      <c r="C762" s="12"/>
      <c r="D762" s="12"/>
    </row>
    <row r="763">
      <c r="B763" s="12"/>
      <c r="C763" s="12"/>
      <c r="D763" s="12"/>
    </row>
    <row r="764">
      <c r="B764" s="12"/>
      <c r="C764" s="12"/>
      <c r="D764" s="12"/>
    </row>
    <row r="765">
      <c r="B765" s="12"/>
      <c r="C765" s="12"/>
      <c r="D765" s="12"/>
    </row>
    <row r="766">
      <c r="B766" s="12"/>
      <c r="C766" s="12"/>
      <c r="D766" s="12"/>
    </row>
    <row r="767">
      <c r="B767" s="12"/>
      <c r="C767" s="12"/>
      <c r="D767" s="12"/>
    </row>
    <row r="768">
      <c r="B768" s="12"/>
      <c r="C768" s="12"/>
      <c r="D768" s="12"/>
    </row>
    <row r="769">
      <c r="B769" s="12"/>
      <c r="C769" s="12"/>
      <c r="D769" s="12"/>
    </row>
    <row r="770">
      <c r="B770" s="12"/>
      <c r="C770" s="12"/>
      <c r="D770" s="12"/>
    </row>
    <row r="771">
      <c r="B771" s="12"/>
      <c r="C771" s="12"/>
      <c r="D771" s="12"/>
    </row>
    <row r="772">
      <c r="B772" s="12"/>
      <c r="C772" s="12"/>
      <c r="D772" s="12"/>
    </row>
    <row r="773">
      <c r="B773" s="12"/>
      <c r="C773" s="12"/>
      <c r="D773" s="12"/>
    </row>
    <row r="774">
      <c r="B774" s="12"/>
      <c r="C774" s="12"/>
      <c r="D774" s="12"/>
    </row>
    <row r="775">
      <c r="B775" s="12"/>
      <c r="C775" s="12"/>
      <c r="D775" s="12"/>
    </row>
    <row r="776">
      <c r="B776" s="12"/>
      <c r="C776" s="12"/>
      <c r="D776" s="12"/>
    </row>
    <row r="777">
      <c r="B777" s="12"/>
      <c r="C777" s="12"/>
      <c r="D777" s="12"/>
    </row>
    <row r="778">
      <c r="B778" s="12"/>
      <c r="C778" s="12"/>
      <c r="D778" s="12"/>
    </row>
    <row r="779">
      <c r="B779" s="12"/>
      <c r="C779" s="12"/>
      <c r="D779" s="12"/>
    </row>
    <row r="780">
      <c r="B780" s="12"/>
      <c r="C780" s="12"/>
      <c r="D780" s="12"/>
    </row>
    <row r="781">
      <c r="B781" s="12"/>
      <c r="C781" s="12"/>
      <c r="D781" s="12"/>
    </row>
    <row r="782">
      <c r="B782" s="12"/>
      <c r="C782" s="12"/>
      <c r="D782" s="12"/>
    </row>
    <row r="783">
      <c r="B783" s="12"/>
      <c r="C783" s="12"/>
      <c r="D783" s="12"/>
    </row>
    <row r="784">
      <c r="B784" s="12"/>
      <c r="C784" s="12"/>
      <c r="D784" s="12"/>
    </row>
    <row r="785">
      <c r="B785" s="12"/>
      <c r="C785" s="12"/>
      <c r="D785" s="12"/>
    </row>
    <row r="786">
      <c r="B786" s="12"/>
      <c r="C786" s="12"/>
      <c r="D786" s="12"/>
    </row>
    <row r="787">
      <c r="B787" s="12"/>
      <c r="C787" s="12"/>
      <c r="D787" s="12"/>
    </row>
    <row r="788">
      <c r="B788" s="12"/>
      <c r="C788" s="12"/>
      <c r="D788" s="12"/>
    </row>
    <row r="789">
      <c r="B789" s="12"/>
      <c r="C789" s="12"/>
      <c r="D789" s="12"/>
    </row>
    <row r="790">
      <c r="B790" s="12"/>
      <c r="C790" s="12"/>
      <c r="D790" s="12"/>
    </row>
    <row r="791">
      <c r="B791" s="12"/>
      <c r="C791" s="12"/>
      <c r="D791" s="12"/>
    </row>
    <row r="792">
      <c r="B792" s="12"/>
      <c r="C792" s="12"/>
      <c r="D792" s="12"/>
    </row>
    <row r="793">
      <c r="B793" s="12"/>
      <c r="C793" s="12"/>
      <c r="D793" s="12"/>
    </row>
    <row r="794">
      <c r="B794" s="12"/>
      <c r="C794" s="12"/>
      <c r="D794" s="12"/>
    </row>
    <row r="795">
      <c r="B795" s="12"/>
      <c r="C795" s="12"/>
      <c r="D795" s="12"/>
    </row>
    <row r="796">
      <c r="B796" s="12"/>
      <c r="C796" s="12"/>
      <c r="D796" s="12"/>
    </row>
    <row r="797">
      <c r="B797" s="12"/>
      <c r="C797" s="12"/>
      <c r="D797" s="12"/>
    </row>
    <row r="798">
      <c r="B798" s="12"/>
      <c r="C798" s="12"/>
      <c r="D798" s="12"/>
    </row>
    <row r="799">
      <c r="B799" s="12"/>
      <c r="C799" s="12"/>
      <c r="D799" s="12"/>
    </row>
    <row r="800">
      <c r="B800" s="12"/>
      <c r="C800" s="12"/>
      <c r="D800" s="12"/>
    </row>
    <row r="801">
      <c r="B801" s="12"/>
      <c r="C801" s="12"/>
      <c r="D801" s="12"/>
    </row>
    <row r="802">
      <c r="B802" s="12"/>
      <c r="C802" s="12"/>
      <c r="D802" s="12"/>
    </row>
    <row r="803">
      <c r="B803" s="12"/>
      <c r="C803" s="12"/>
      <c r="D803" s="12"/>
    </row>
    <row r="804">
      <c r="B804" s="12"/>
      <c r="C804" s="12"/>
      <c r="D804" s="12"/>
    </row>
    <row r="805">
      <c r="B805" s="12"/>
      <c r="C805" s="12"/>
      <c r="D805" s="12"/>
    </row>
    <row r="806">
      <c r="B806" s="12"/>
      <c r="C806" s="12"/>
      <c r="D806" s="12"/>
    </row>
    <row r="807">
      <c r="B807" s="12"/>
      <c r="C807" s="12"/>
      <c r="D807" s="12"/>
    </row>
    <row r="808">
      <c r="B808" s="12"/>
      <c r="C808" s="12"/>
      <c r="D808" s="12"/>
    </row>
    <row r="809">
      <c r="B809" s="12"/>
      <c r="C809" s="12"/>
      <c r="D809" s="12"/>
    </row>
    <row r="810">
      <c r="B810" s="12"/>
      <c r="C810" s="12"/>
      <c r="D810" s="12"/>
    </row>
    <row r="811">
      <c r="B811" s="12"/>
      <c r="C811" s="12"/>
      <c r="D811" s="12"/>
    </row>
    <row r="812">
      <c r="B812" s="12"/>
      <c r="C812" s="12"/>
      <c r="D812" s="12"/>
    </row>
    <row r="813">
      <c r="B813" s="12"/>
      <c r="C813" s="12"/>
      <c r="D813" s="12"/>
    </row>
    <row r="814">
      <c r="B814" s="12"/>
      <c r="C814" s="12"/>
      <c r="D814" s="12"/>
    </row>
    <row r="815">
      <c r="B815" s="12"/>
      <c r="C815" s="12"/>
      <c r="D815" s="12"/>
    </row>
    <row r="816">
      <c r="B816" s="12"/>
      <c r="C816" s="12"/>
      <c r="D816" s="12"/>
    </row>
    <row r="817">
      <c r="B817" s="12"/>
      <c r="C817" s="12"/>
      <c r="D817" s="12"/>
    </row>
    <row r="818">
      <c r="B818" s="12"/>
      <c r="C818" s="12"/>
      <c r="D818" s="12"/>
    </row>
    <row r="819">
      <c r="B819" s="12"/>
      <c r="C819" s="12"/>
      <c r="D819" s="12"/>
    </row>
    <row r="820">
      <c r="B820" s="12"/>
      <c r="C820" s="12"/>
      <c r="D820" s="12"/>
    </row>
    <row r="821">
      <c r="B821" s="12"/>
      <c r="C821" s="12"/>
      <c r="D821" s="12"/>
    </row>
    <row r="822">
      <c r="B822" s="12"/>
      <c r="C822" s="12"/>
      <c r="D822" s="12"/>
    </row>
    <row r="823">
      <c r="B823" s="12"/>
      <c r="C823" s="12"/>
      <c r="D823" s="12"/>
    </row>
    <row r="824">
      <c r="B824" s="12"/>
      <c r="C824" s="12"/>
      <c r="D824" s="12"/>
    </row>
    <row r="825">
      <c r="B825" s="12"/>
      <c r="C825" s="12"/>
      <c r="D825" s="12"/>
    </row>
    <row r="826">
      <c r="B826" s="12"/>
      <c r="C826" s="12"/>
      <c r="D826" s="12"/>
    </row>
    <row r="827">
      <c r="B827" s="12"/>
      <c r="C827" s="12"/>
      <c r="D827" s="12"/>
    </row>
    <row r="828">
      <c r="B828" s="12"/>
      <c r="C828" s="12"/>
      <c r="D828" s="12"/>
    </row>
    <row r="829">
      <c r="B829" s="12"/>
      <c r="C829" s="12"/>
      <c r="D829" s="12"/>
    </row>
    <row r="830">
      <c r="B830" s="12"/>
      <c r="C830" s="12"/>
      <c r="D830" s="12"/>
    </row>
    <row r="831">
      <c r="B831" s="12"/>
      <c r="C831" s="12"/>
      <c r="D831" s="12"/>
    </row>
    <row r="832">
      <c r="B832" s="12"/>
      <c r="C832" s="12"/>
      <c r="D832" s="12"/>
    </row>
    <row r="833">
      <c r="B833" s="12"/>
      <c r="C833" s="12"/>
      <c r="D833" s="12"/>
    </row>
    <row r="834">
      <c r="B834" s="12"/>
      <c r="C834" s="12"/>
      <c r="D834" s="12"/>
    </row>
    <row r="835">
      <c r="B835" s="12"/>
      <c r="C835" s="12"/>
      <c r="D835" s="12"/>
    </row>
    <row r="836">
      <c r="B836" s="12"/>
      <c r="C836" s="12"/>
      <c r="D836" s="12"/>
    </row>
    <row r="837">
      <c r="B837" s="12"/>
      <c r="C837" s="12"/>
      <c r="D837" s="12"/>
    </row>
    <row r="838">
      <c r="B838" s="12"/>
      <c r="C838" s="12"/>
      <c r="D838" s="12"/>
    </row>
    <row r="839">
      <c r="B839" s="12"/>
      <c r="C839" s="12"/>
      <c r="D839" s="12"/>
    </row>
    <row r="840">
      <c r="B840" s="12"/>
      <c r="C840" s="12"/>
      <c r="D840" s="12"/>
    </row>
    <row r="841">
      <c r="B841" s="12"/>
      <c r="C841" s="12"/>
      <c r="D841" s="12"/>
    </row>
    <row r="842">
      <c r="B842" s="12"/>
      <c r="C842" s="12"/>
      <c r="D842" s="12"/>
    </row>
    <row r="843">
      <c r="B843" s="12"/>
      <c r="C843" s="12"/>
      <c r="D843" s="12"/>
    </row>
    <row r="844">
      <c r="B844" s="12"/>
      <c r="C844" s="12"/>
      <c r="D844" s="12"/>
    </row>
    <row r="845">
      <c r="B845" s="12"/>
      <c r="C845" s="12"/>
      <c r="D845" s="12"/>
    </row>
    <row r="846">
      <c r="B846" s="12"/>
      <c r="C846" s="12"/>
      <c r="D846" s="12"/>
    </row>
    <row r="847">
      <c r="B847" s="12"/>
      <c r="C847" s="12"/>
      <c r="D847" s="12"/>
    </row>
    <row r="848">
      <c r="B848" s="12"/>
      <c r="C848" s="12"/>
      <c r="D848" s="12"/>
    </row>
    <row r="849">
      <c r="B849" s="12"/>
      <c r="C849" s="12"/>
      <c r="D849" s="12"/>
    </row>
    <row r="850">
      <c r="B850" s="12"/>
      <c r="C850" s="12"/>
      <c r="D850" s="12"/>
    </row>
    <row r="851">
      <c r="B851" s="12"/>
      <c r="C851" s="12"/>
      <c r="D851" s="12"/>
    </row>
    <row r="852">
      <c r="B852" s="12"/>
      <c r="C852" s="12"/>
      <c r="D852" s="12"/>
    </row>
    <row r="853">
      <c r="B853" s="12"/>
      <c r="C853" s="12"/>
      <c r="D853" s="12"/>
    </row>
    <row r="854">
      <c r="B854" s="12"/>
      <c r="C854" s="12"/>
      <c r="D854" s="12"/>
    </row>
    <row r="855">
      <c r="B855" s="12"/>
      <c r="C855" s="12"/>
      <c r="D855" s="12"/>
    </row>
    <row r="856">
      <c r="B856" s="12"/>
      <c r="C856" s="12"/>
      <c r="D856" s="12"/>
    </row>
    <row r="857">
      <c r="B857" s="12"/>
      <c r="C857" s="12"/>
      <c r="D857" s="12"/>
    </row>
    <row r="858">
      <c r="B858" s="12"/>
      <c r="C858" s="12"/>
      <c r="D858" s="12"/>
    </row>
    <row r="859">
      <c r="B859" s="12"/>
      <c r="C859" s="12"/>
      <c r="D859" s="12"/>
    </row>
    <row r="860">
      <c r="B860" s="12"/>
      <c r="C860" s="12"/>
      <c r="D860" s="12"/>
    </row>
    <row r="861">
      <c r="B861" s="12"/>
      <c r="C861" s="12"/>
      <c r="D861" s="12"/>
    </row>
    <row r="862">
      <c r="B862" s="12"/>
      <c r="C862" s="12"/>
      <c r="D862" s="12"/>
    </row>
    <row r="863">
      <c r="B863" s="12"/>
      <c r="C863" s="12"/>
      <c r="D863" s="12"/>
    </row>
    <row r="864">
      <c r="B864" s="12"/>
      <c r="C864" s="12"/>
      <c r="D864" s="12"/>
    </row>
    <row r="865">
      <c r="B865" s="12"/>
      <c r="C865" s="12"/>
      <c r="D865" s="12"/>
    </row>
    <row r="866">
      <c r="B866" s="12"/>
      <c r="C866" s="12"/>
      <c r="D866" s="12"/>
    </row>
    <row r="867">
      <c r="B867" s="12"/>
      <c r="C867" s="12"/>
      <c r="D867" s="12"/>
    </row>
    <row r="868">
      <c r="B868" s="12"/>
      <c r="C868" s="12"/>
      <c r="D868" s="12"/>
    </row>
    <row r="869">
      <c r="B869" s="12"/>
      <c r="C869" s="12"/>
      <c r="D869" s="12"/>
    </row>
    <row r="870">
      <c r="B870" s="12"/>
      <c r="C870" s="12"/>
      <c r="D870" s="12"/>
    </row>
    <row r="871">
      <c r="B871" s="12"/>
      <c r="C871" s="12"/>
      <c r="D871" s="12"/>
    </row>
    <row r="872">
      <c r="B872" s="12"/>
      <c r="C872" s="12"/>
      <c r="D872" s="12"/>
    </row>
    <row r="873">
      <c r="B873" s="12"/>
      <c r="C873" s="12"/>
      <c r="D873" s="12"/>
    </row>
    <row r="874">
      <c r="B874" s="12"/>
      <c r="C874" s="12"/>
      <c r="D874" s="12"/>
    </row>
    <row r="875">
      <c r="B875" s="12"/>
      <c r="C875" s="12"/>
      <c r="D875" s="12"/>
    </row>
    <row r="876">
      <c r="B876" s="12"/>
      <c r="C876" s="12"/>
      <c r="D876" s="12"/>
    </row>
    <row r="877">
      <c r="B877" s="12"/>
      <c r="C877" s="12"/>
      <c r="D877" s="12"/>
    </row>
    <row r="878">
      <c r="B878" s="12"/>
      <c r="C878" s="12"/>
      <c r="D878" s="12"/>
    </row>
    <row r="879">
      <c r="B879" s="12"/>
      <c r="C879" s="12"/>
      <c r="D879" s="12"/>
    </row>
    <row r="880">
      <c r="B880" s="12"/>
      <c r="C880" s="12"/>
      <c r="D880" s="12"/>
    </row>
    <row r="881">
      <c r="B881" s="12"/>
      <c r="C881" s="12"/>
      <c r="D881" s="12"/>
    </row>
    <row r="882">
      <c r="B882" s="12"/>
      <c r="C882" s="12"/>
      <c r="D882" s="12"/>
    </row>
    <row r="883">
      <c r="B883" s="12"/>
      <c r="C883" s="12"/>
      <c r="D883" s="12"/>
    </row>
    <row r="884">
      <c r="B884" s="12"/>
      <c r="C884" s="12"/>
      <c r="D884" s="12"/>
    </row>
    <row r="885">
      <c r="B885" s="12"/>
      <c r="C885" s="12"/>
      <c r="D885" s="12"/>
    </row>
    <row r="886">
      <c r="B886" s="12"/>
      <c r="C886" s="12"/>
      <c r="D886" s="12"/>
    </row>
    <row r="887">
      <c r="B887" s="12"/>
      <c r="C887" s="12"/>
      <c r="D887" s="12"/>
    </row>
    <row r="888">
      <c r="B888" s="12"/>
      <c r="C888" s="12"/>
      <c r="D888" s="12"/>
    </row>
    <row r="889">
      <c r="B889" s="12"/>
      <c r="C889" s="12"/>
      <c r="D889" s="12"/>
    </row>
    <row r="890">
      <c r="B890" s="12"/>
      <c r="C890" s="12"/>
      <c r="D890" s="12"/>
    </row>
    <row r="891">
      <c r="B891" s="12"/>
      <c r="C891" s="12"/>
      <c r="D891" s="12"/>
    </row>
    <row r="892">
      <c r="B892" s="12"/>
      <c r="C892" s="12"/>
      <c r="D892" s="12"/>
    </row>
    <row r="893">
      <c r="B893" s="12"/>
      <c r="C893" s="12"/>
      <c r="D893" s="12"/>
    </row>
    <row r="894">
      <c r="B894" s="12"/>
      <c r="C894" s="12"/>
      <c r="D894" s="12"/>
    </row>
    <row r="895">
      <c r="B895" s="12"/>
      <c r="C895" s="12"/>
      <c r="D895" s="12"/>
    </row>
    <row r="896">
      <c r="B896" s="12"/>
      <c r="C896" s="12"/>
      <c r="D896" s="12"/>
    </row>
    <row r="897">
      <c r="B897" s="12"/>
      <c r="C897" s="12"/>
      <c r="D897" s="12"/>
    </row>
    <row r="898">
      <c r="B898" s="12"/>
      <c r="C898" s="12"/>
      <c r="D898" s="12"/>
    </row>
    <row r="899">
      <c r="B899" s="12"/>
      <c r="C899" s="12"/>
      <c r="D899" s="12"/>
    </row>
    <row r="900">
      <c r="B900" s="12"/>
      <c r="C900" s="12"/>
      <c r="D900" s="12"/>
    </row>
    <row r="901">
      <c r="B901" s="12"/>
      <c r="C901" s="12"/>
      <c r="D901" s="12"/>
    </row>
    <row r="902">
      <c r="B902" s="12"/>
      <c r="C902" s="12"/>
      <c r="D902" s="12"/>
    </row>
    <row r="903">
      <c r="B903" s="12"/>
      <c r="C903" s="12"/>
      <c r="D903" s="12"/>
    </row>
    <row r="904">
      <c r="B904" s="12"/>
      <c r="C904" s="12"/>
      <c r="D904" s="12"/>
    </row>
    <row r="905">
      <c r="B905" s="12"/>
      <c r="C905" s="12"/>
      <c r="D905" s="12"/>
    </row>
    <row r="906">
      <c r="B906" s="12"/>
      <c r="C906" s="12"/>
      <c r="D906" s="12"/>
    </row>
    <row r="907">
      <c r="B907" s="12"/>
      <c r="C907" s="12"/>
      <c r="D907" s="12"/>
    </row>
    <row r="908">
      <c r="B908" s="12"/>
      <c r="C908" s="12"/>
      <c r="D908" s="12"/>
    </row>
    <row r="909">
      <c r="B909" s="12"/>
      <c r="C909" s="12"/>
      <c r="D909" s="12"/>
    </row>
    <row r="910">
      <c r="B910" s="12"/>
      <c r="C910" s="12"/>
      <c r="D910" s="12"/>
    </row>
    <row r="911">
      <c r="B911" s="12"/>
      <c r="C911" s="12"/>
      <c r="D911" s="12"/>
    </row>
    <row r="912">
      <c r="B912" s="12"/>
      <c r="C912" s="12"/>
      <c r="D912" s="12"/>
    </row>
    <row r="913">
      <c r="B913" s="12"/>
      <c r="C913" s="12"/>
      <c r="D913" s="12"/>
    </row>
    <row r="914">
      <c r="B914" s="12"/>
      <c r="C914" s="12"/>
      <c r="D914" s="12"/>
    </row>
    <row r="915">
      <c r="B915" s="12"/>
      <c r="C915" s="12"/>
      <c r="D915" s="12"/>
    </row>
    <row r="916">
      <c r="B916" s="12"/>
      <c r="C916" s="12"/>
      <c r="D916" s="12"/>
    </row>
    <row r="917">
      <c r="B917" s="12"/>
      <c r="C917" s="12"/>
      <c r="D917" s="12"/>
    </row>
    <row r="918">
      <c r="B918" s="12"/>
      <c r="C918" s="12"/>
      <c r="D918" s="12"/>
    </row>
    <row r="919">
      <c r="B919" s="12"/>
      <c r="C919" s="12"/>
      <c r="D919" s="12"/>
    </row>
    <row r="920">
      <c r="B920" s="12"/>
      <c r="C920" s="12"/>
      <c r="D920" s="12"/>
    </row>
    <row r="921">
      <c r="B921" s="12"/>
      <c r="C921" s="12"/>
      <c r="D921" s="12"/>
    </row>
    <row r="922">
      <c r="B922" s="12"/>
      <c r="C922" s="12"/>
      <c r="D922" s="12"/>
    </row>
    <row r="923">
      <c r="B923" s="12"/>
      <c r="C923" s="12"/>
      <c r="D923" s="12"/>
    </row>
    <row r="924">
      <c r="B924" s="12"/>
      <c r="C924" s="12"/>
      <c r="D924" s="12"/>
    </row>
    <row r="925">
      <c r="B925" s="12"/>
      <c r="C925" s="12"/>
      <c r="D925" s="12"/>
    </row>
    <row r="926">
      <c r="B926" s="12"/>
      <c r="C926" s="12"/>
      <c r="D926" s="12"/>
    </row>
    <row r="927">
      <c r="B927" s="12"/>
      <c r="C927" s="12"/>
      <c r="D927" s="12"/>
    </row>
    <row r="928">
      <c r="B928" s="12"/>
      <c r="C928" s="12"/>
      <c r="D928" s="12"/>
    </row>
    <row r="929">
      <c r="B929" s="12"/>
      <c r="C929" s="12"/>
      <c r="D929" s="12"/>
    </row>
    <row r="930">
      <c r="B930" s="12"/>
      <c r="C930" s="12"/>
      <c r="D930" s="12"/>
    </row>
    <row r="931">
      <c r="B931" s="12"/>
      <c r="C931" s="12"/>
      <c r="D931" s="12"/>
    </row>
    <row r="932">
      <c r="B932" s="12"/>
      <c r="C932" s="12"/>
      <c r="D932" s="12"/>
    </row>
    <row r="933">
      <c r="B933" s="12"/>
      <c r="C933" s="12"/>
      <c r="D933" s="12"/>
    </row>
    <row r="934">
      <c r="B934" s="12"/>
      <c r="C934" s="12"/>
      <c r="D934" s="12"/>
    </row>
    <row r="935">
      <c r="B935" s="12"/>
      <c r="C935" s="12"/>
      <c r="D935" s="12"/>
    </row>
    <row r="936">
      <c r="B936" s="12"/>
      <c r="C936" s="12"/>
      <c r="D936" s="12"/>
    </row>
    <row r="937">
      <c r="B937" s="12"/>
      <c r="C937" s="12"/>
      <c r="D937" s="12"/>
    </row>
    <row r="938">
      <c r="B938" s="12"/>
      <c r="C938" s="12"/>
      <c r="D938" s="12"/>
    </row>
    <row r="939">
      <c r="B939" s="12"/>
      <c r="C939" s="12"/>
      <c r="D939" s="12"/>
    </row>
    <row r="940">
      <c r="B940" s="12"/>
      <c r="C940" s="12"/>
      <c r="D940" s="12"/>
    </row>
    <row r="941">
      <c r="B941" s="12"/>
      <c r="C941" s="12"/>
      <c r="D941" s="12"/>
    </row>
    <row r="942">
      <c r="B942" s="12"/>
      <c r="C942" s="12"/>
      <c r="D942" s="12"/>
    </row>
    <row r="943">
      <c r="B943" s="12"/>
      <c r="C943" s="12"/>
      <c r="D943" s="12"/>
    </row>
    <row r="944">
      <c r="B944" s="12"/>
      <c r="C944" s="12"/>
      <c r="D944" s="12"/>
    </row>
    <row r="945">
      <c r="B945" s="12"/>
      <c r="C945" s="12"/>
      <c r="D945" s="12"/>
    </row>
    <row r="946">
      <c r="B946" s="12"/>
      <c r="C946" s="12"/>
      <c r="D946" s="12"/>
    </row>
    <row r="947">
      <c r="B947" s="12"/>
      <c r="C947" s="12"/>
      <c r="D947" s="12"/>
    </row>
    <row r="948">
      <c r="B948" s="12"/>
      <c r="C948" s="12"/>
      <c r="D948" s="12"/>
    </row>
    <row r="949">
      <c r="B949" s="12"/>
      <c r="C949" s="12"/>
      <c r="D949" s="12"/>
    </row>
    <row r="950">
      <c r="B950" s="12"/>
      <c r="C950" s="12"/>
      <c r="D950" s="12"/>
    </row>
    <row r="951">
      <c r="B951" s="12"/>
      <c r="C951" s="12"/>
      <c r="D951" s="12"/>
    </row>
    <row r="952">
      <c r="B952" s="12"/>
      <c r="C952" s="12"/>
      <c r="D952" s="12"/>
    </row>
    <row r="953">
      <c r="B953" s="12"/>
      <c r="C953" s="12"/>
      <c r="D953" s="12"/>
    </row>
    <row r="954">
      <c r="B954" s="12"/>
      <c r="C954" s="12"/>
      <c r="D954" s="12"/>
    </row>
    <row r="955">
      <c r="B955" s="12"/>
      <c r="C955" s="12"/>
      <c r="D955" s="12"/>
    </row>
    <row r="956">
      <c r="B956" s="12"/>
      <c r="C956" s="12"/>
      <c r="D956" s="12"/>
    </row>
    <row r="957">
      <c r="B957" s="12"/>
      <c r="C957" s="12"/>
      <c r="D957" s="12"/>
    </row>
    <row r="958">
      <c r="B958" s="12"/>
      <c r="C958" s="12"/>
      <c r="D958" s="12"/>
    </row>
    <row r="959">
      <c r="B959" s="12"/>
      <c r="C959" s="12"/>
      <c r="D959" s="12"/>
    </row>
    <row r="960">
      <c r="B960" s="12"/>
      <c r="C960" s="12"/>
      <c r="D960" s="12"/>
    </row>
    <row r="961">
      <c r="B961" s="12"/>
      <c r="C961" s="12"/>
      <c r="D961" s="12"/>
    </row>
    <row r="962">
      <c r="B962" s="12"/>
      <c r="C962" s="12"/>
      <c r="D962" s="12"/>
    </row>
    <row r="963">
      <c r="B963" s="12"/>
      <c r="C963" s="12"/>
      <c r="D963" s="12"/>
    </row>
    <row r="964">
      <c r="B964" s="12"/>
      <c r="C964" s="12"/>
      <c r="D964" s="12"/>
    </row>
    <row r="965">
      <c r="B965" s="12"/>
      <c r="C965" s="12"/>
      <c r="D965" s="12"/>
    </row>
    <row r="966">
      <c r="B966" s="12"/>
      <c r="C966" s="12"/>
      <c r="D966" s="12"/>
    </row>
    <row r="967">
      <c r="B967" s="12"/>
      <c r="C967" s="12"/>
      <c r="D967" s="12"/>
    </row>
    <row r="968">
      <c r="B968" s="12"/>
      <c r="C968" s="12"/>
      <c r="D968" s="12"/>
    </row>
    <row r="969">
      <c r="B969" s="12"/>
      <c r="C969" s="12"/>
      <c r="D969" s="12"/>
    </row>
    <row r="970">
      <c r="B970" s="12"/>
      <c r="C970" s="12"/>
      <c r="D970" s="12"/>
    </row>
    <row r="971">
      <c r="B971" s="12"/>
      <c r="C971" s="12"/>
      <c r="D971" s="12"/>
    </row>
    <row r="972">
      <c r="B972" s="12"/>
      <c r="C972" s="12"/>
      <c r="D972" s="12"/>
    </row>
    <row r="973">
      <c r="B973" s="12"/>
      <c r="C973" s="12"/>
      <c r="D973" s="12"/>
    </row>
    <row r="974">
      <c r="B974" s="12"/>
      <c r="C974" s="12"/>
      <c r="D974" s="12"/>
    </row>
    <row r="975">
      <c r="B975" s="12"/>
      <c r="C975" s="12"/>
      <c r="D975" s="12"/>
    </row>
    <row r="976">
      <c r="B976" s="12"/>
      <c r="C976" s="12"/>
      <c r="D976" s="12"/>
    </row>
    <row r="977">
      <c r="B977" s="12"/>
      <c r="C977" s="12"/>
      <c r="D977" s="12"/>
    </row>
    <row r="978">
      <c r="B978" s="12"/>
      <c r="C978" s="12"/>
      <c r="D978" s="12"/>
    </row>
    <row r="979">
      <c r="B979" s="12"/>
      <c r="C979" s="12"/>
      <c r="D979" s="12"/>
    </row>
    <row r="980">
      <c r="B980" s="12"/>
      <c r="C980" s="12"/>
      <c r="D980" s="12"/>
    </row>
    <row r="981">
      <c r="B981" s="12"/>
      <c r="C981" s="12"/>
      <c r="D981" s="12"/>
    </row>
    <row r="982">
      <c r="B982" s="12"/>
      <c r="C982" s="12"/>
      <c r="D982" s="12"/>
    </row>
    <row r="983">
      <c r="B983" s="12"/>
      <c r="C983" s="12"/>
      <c r="D983" s="12"/>
    </row>
    <row r="984">
      <c r="B984" s="12"/>
      <c r="C984" s="12"/>
      <c r="D984" s="12"/>
    </row>
    <row r="985">
      <c r="B985" s="12"/>
      <c r="C985" s="12"/>
      <c r="D985" s="12"/>
    </row>
    <row r="986">
      <c r="B986" s="12"/>
      <c r="C986" s="12"/>
      <c r="D986" s="12"/>
    </row>
    <row r="987">
      <c r="B987" s="12"/>
      <c r="C987" s="12"/>
      <c r="D987" s="12"/>
    </row>
    <row r="988">
      <c r="B988" s="12"/>
      <c r="C988" s="12"/>
      <c r="D988" s="12"/>
    </row>
    <row r="989">
      <c r="B989" s="12"/>
      <c r="C989" s="12"/>
      <c r="D989" s="12"/>
    </row>
    <row r="990">
      <c r="B990" s="12"/>
      <c r="C990" s="12"/>
      <c r="D990" s="12"/>
    </row>
    <row r="991">
      <c r="B991" s="12"/>
      <c r="C991" s="12"/>
      <c r="D991" s="12"/>
    </row>
    <row r="992">
      <c r="B992" s="12"/>
      <c r="C992" s="12"/>
      <c r="D992" s="12"/>
    </row>
    <row r="993">
      <c r="B993" s="12"/>
      <c r="C993" s="12"/>
      <c r="D993" s="12"/>
    </row>
    <row r="994">
      <c r="B994" s="12"/>
      <c r="C994" s="12"/>
      <c r="D994" s="12"/>
    </row>
    <row r="995">
      <c r="B995" s="12"/>
      <c r="C995" s="12"/>
      <c r="D995" s="12"/>
    </row>
    <row r="996">
      <c r="B996" s="12"/>
      <c r="C996" s="12"/>
      <c r="D996" s="12"/>
    </row>
    <row r="997">
      <c r="B997" s="12"/>
      <c r="C997" s="12"/>
      <c r="D997" s="12"/>
    </row>
    <row r="998">
      <c r="B998" s="12"/>
      <c r="C998" s="12"/>
      <c r="D998" s="12"/>
    </row>
    <row r="999">
      <c r="B999" s="12"/>
      <c r="C999" s="12"/>
      <c r="D999" s="12"/>
    </row>
    <row r="1000">
      <c r="B1000" s="12"/>
      <c r="C1000" s="12"/>
      <c r="D1000" s="12"/>
    </row>
  </sheetData>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3" width="10.25"/>
    <col customWidth="1" min="4" max="4" width="9.38"/>
    <col customWidth="1" min="5" max="5" width="11.88"/>
    <col customWidth="1" min="6" max="6" width="4.75"/>
    <col customWidth="1" min="7" max="7" width="5.5"/>
    <col customWidth="1" min="8" max="8" width="6.88"/>
    <col customWidth="1" min="9" max="9" width="7.5"/>
    <col customWidth="1" min="10" max="14" width="10.25"/>
    <col customWidth="1" min="15" max="15" width="9.5"/>
    <col customWidth="1" min="16" max="17" width="9.38"/>
    <col customWidth="1" min="18" max="18" width="9.5"/>
    <col customWidth="1" min="19" max="19" width="9.38"/>
  </cols>
  <sheetData>
    <row r="1">
      <c r="A1" s="7" t="s">
        <v>74</v>
      </c>
      <c r="B1" s="18" t="s">
        <v>598</v>
      </c>
      <c r="C1" s="18" t="s">
        <v>584</v>
      </c>
      <c r="D1" s="18" t="s">
        <v>87</v>
      </c>
      <c r="E1" s="18" t="s">
        <v>612</v>
      </c>
      <c r="F1" s="7" t="s">
        <v>569</v>
      </c>
      <c r="G1" s="7" t="s">
        <v>31</v>
      </c>
      <c r="H1" s="7" t="s">
        <v>570</v>
      </c>
      <c r="I1" s="7" t="s">
        <v>571</v>
      </c>
      <c r="J1" s="7" t="s">
        <v>600</v>
      </c>
      <c r="K1" s="7" t="s">
        <v>589</v>
      </c>
      <c r="L1" s="7" t="s">
        <v>590</v>
      </c>
      <c r="M1" s="7" t="s">
        <v>574</v>
      </c>
      <c r="N1" s="7" t="s">
        <v>591</v>
      </c>
      <c r="O1" s="7" t="s">
        <v>592</v>
      </c>
      <c r="P1" s="7" t="s">
        <v>576</v>
      </c>
      <c r="Q1" s="7" t="s">
        <v>593</v>
      </c>
      <c r="R1" s="7" t="s">
        <v>594</v>
      </c>
      <c r="S1" s="7" t="s">
        <v>578</v>
      </c>
    </row>
    <row r="2">
      <c r="A2" s="7">
        <v>1.0</v>
      </c>
      <c r="B2" s="12"/>
      <c r="C2" s="12"/>
      <c r="D2" s="12"/>
      <c r="E2" s="12"/>
      <c r="K2" s="12">
        <f t="shared" ref="K2:L2" si="1">sum(B2:B$31)</f>
        <v>296785002</v>
      </c>
      <c r="L2" s="12">
        <f t="shared" si="1"/>
        <v>97334702</v>
      </c>
      <c r="M2" s="12">
        <f t="shared" ref="M2:M31" si="5">sum($D2:$D$31)</f>
        <v>93115602</v>
      </c>
      <c r="N2" s="12">
        <f t="shared" ref="N2:O2" si="2">sum($B2:$B$28)</f>
        <v>296785002</v>
      </c>
      <c r="O2" s="12">
        <f t="shared" si="2"/>
        <v>296785002</v>
      </c>
      <c r="P2" s="12">
        <f t="shared" ref="P2:P28" si="7">sum($D2:$D$28)</f>
        <v>93115602</v>
      </c>
      <c r="Q2" s="12">
        <f t="shared" ref="Q2:R2" si="3">sum($B2:$B$25)</f>
        <v>94385002</v>
      </c>
      <c r="R2" s="12">
        <f t="shared" si="3"/>
        <v>94385002</v>
      </c>
      <c r="S2" s="12">
        <f t="shared" ref="S2:S25" si="9">sum($D2:$D$25)</f>
        <v>29715602</v>
      </c>
    </row>
    <row r="3">
      <c r="A3" s="14">
        <f t="shared" ref="A3:A31" si="10">A2+1</f>
        <v>2</v>
      </c>
      <c r="B3" s="12"/>
      <c r="C3" s="12"/>
      <c r="D3" s="12"/>
      <c r="E3" s="12"/>
      <c r="K3" s="12">
        <f t="shared" ref="K3:L3" si="4">sum(B3:B$31)</f>
        <v>296785002</v>
      </c>
      <c r="L3" s="12">
        <f t="shared" si="4"/>
        <v>97334702</v>
      </c>
      <c r="M3" s="12">
        <f t="shared" si="5"/>
        <v>93115602</v>
      </c>
      <c r="N3" s="12">
        <f t="shared" ref="N3:O3" si="6">sum($B3:$B$28)</f>
        <v>296785002</v>
      </c>
      <c r="O3" s="12">
        <f t="shared" si="6"/>
        <v>296785002</v>
      </c>
      <c r="P3" s="12">
        <f t="shared" si="7"/>
        <v>93115602</v>
      </c>
      <c r="Q3" s="12">
        <f t="shared" ref="Q3:R3" si="8">sum($B3:$B$25)</f>
        <v>94385002</v>
      </c>
      <c r="R3" s="12">
        <f t="shared" si="8"/>
        <v>94385002</v>
      </c>
      <c r="S3" s="12">
        <f t="shared" si="9"/>
        <v>29715602</v>
      </c>
    </row>
    <row r="4">
      <c r="A4" s="14">
        <f t="shared" si="10"/>
        <v>3</v>
      </c>
      <c r="B4" s="12"/>
      <c r="C4" s="12"/>
      <c r="D4" s="12"/>
      <c r="E4" s="12"/>
      <c r="K4" s="12">
        <f t="shared" ref="K4:L4" si="11">sum(B4:B$31)</f>
        <v>296785002</v>
      </c>
      <c r="L4" s="12">
        <f t="shared" si="11"/>
        <v>97334702</v>
      </c>
      <c r="M4" s="12">
        <f t="shared" si="5"/>
        <v>93115602</v>
      </c>
      <c r="N4" s="12">
        <f t="shared" ref="N4:O4" si="12">sum($B4:$B$28)</f>
        <v>296785002</v>
      </c>
      <c r="O4" s="12">
        <f t="shared" si="12"/>
        <v>296785002</v>
      </c>
      <c r="P4" s="12">
        <f t="shared" si="7"/>
        <v>93115602</v>
      </c>
      <c r="Q4" s="12">
        <f t="shared" ref="Q4:R4" si="13">sum($B4:$B$25)</f>
        <v>94385002</v>
      </c>
      <c r="R4" s="12">
        <f t="shared" si="13"/>
        <v>94385002</v>
      </c>
      <c r="S4" s="12">
        <f t="shared" si="9"/>
        <v>29715602</v>
      </c>
    </row>
    <row r="5">
      <c r="A5" s="14">
        <f t="shared" si="10"/>
        <v>4</v>
      </c>
      <c r="B5" s="12"/>
      <c r="C5" s="12"/>
      <c r="D5" s="12"/>
      <c r="E5" s="12"/>
      <c r="K5" s="12">
        <f t="shared" ref="K5:L5" si="14">sum(B5:B$31)</f>
        <v>296785002</v>
      </c>
      <c r="L5" s="12">
        <f t="shared" si="14"/>
        <v>97334702</v>
      </c>
      <c r="M5" s="12">
        <f t="shared" si="5"/>
        <v>93115602</v>
      </c>
      <c r="N5" s="12">
        <f t="shared" ref="N5:O5" si="15">sum($B5:$B$28)</f>
        <v>296785002</v>
      </c>
      <c r="O5" s="12">
        <f t="shared" si="15"/>
        <v>296785002</v>
      </c>
      <c r="P5" s="12">
        <f t="shared" si="7"/>
        <v>93115602</v>
      </c>
      <c r="Q5" s="12">
        <f t="shared" ref="Q5:R5" si="16">sum($B5:$B$25)</f>
        <v>94385002</v>
      </c>
      <c r="R5" s="12">
        <f t="shared" si="16"/>
        <v>94385002</v>
      </c>
      <c r="S5" s="12">
        <f t="shared" si="9"/>
        <v>29715602</v>
      </c>
    </row>
    <row r="6">
      <c r="A6" s="14">
        <f t="shared" si="10"/>
        <v>5</v>
      </c>
      <c r="B6" s="12"/>
      <c r="C6" s="12"/>
      <c r="D6" s="12"/>
      <c r="E6" s="12"/>
      <c r="K6" s="12">
        <f t="shared" ref="K6:L6" si="17">sum(B6:B$31)</f>
        <v>296785002</v>
      </c>
      <c r="L6" s="12">
        <f t="shared" si="17"/>
        <v>97334702</v>
      </c>
      <c r="M6" s="12">
        <f t="shared" si="5"/>
        <v>93115602</v>
      </c>
      <c r="N6" s="12">
        <f t="shared" ref="N6:O6" si="18">sum($B6:$B$28)</f>
        <v>296785002</v>
      </c>
      <c r="O6" s="12">
        <f t="shared" si="18"/>
        <v>296785002</v>
      </c>
      <c r="P6" s="12">
        <f t="shared" si="7"/>
        <v>93115602</v>
      </c>
      <c r="Q6" s="12">
        <f t="shared" ref="Q6:R6" si="19">sum($B6:$B$25)</f>
        <v>94385002</v>
      </c>
      <c r="R6" s="12">
        <f t="shared" si="19"/>
        <v>94385002</v>
      </c>
      <c r="S6" s="12">
        <f t="shared" si="9"/>
        <v>29715602</v>
      </c>
    </row>
    <row r="7">
      <c r="A7" s="14">
        <f t="shared" si="10"/>
        <v>6</v>
      </c>
      <c r="B7" s="12"/>
      <c r="C7" s="12"/>
      <c r="D7" s="12"/>
      <c r="E7" s="12"/>
      <c r="K7" s="12">
        <f t="shared" ref="K7:L7" si="20">sum(B7:B$31)</f>
        <v>296785002</v>
      </c>
      <c r="L7" s="12">
        <f t="shared" si="20"/>
        <v>97334702</v>
      </c>
      <c r="M7" s="12">
        <f t="shared" si="5"/>
        <v>93115602</v>
      </c>
      <c r="N7" s="12">
        <f t="shared" ref="N7:O7" si="21">sum($B7:$B$28)</f>
        <v>296785002</v>
      </c>
      <c r="O7" s="12">
        <f t="shared" si="21"/>
        <v>296785002</v>
      </c>
      <c r="P7" s="12">
        <f t="shared" si="7"/>
        <v>93115602</v>
      </c>
      <c r="Q7" s="12">
        <f t="shared" ref="Q7:R7" si="22">sum($B7:$B$25)</f>
        <v>94385002</v>
      </c>
      <c r="R7" s="12">
        <f t="shared" si="22"/>
        <v>94385002</v>
      </c>
      <c r="S7" s="12">
        <f t="shared" si="9"/>
        <v>29715602</v>
      </c>
    </row>
    <row r="8">
      <c r="A8" s="14">
        <f t="shared" si="10"/>
        <v>7</v>
      </c>
      <c r="B8" s="12"/>
      <c r="C8" s="12"/>
      <c r="D8" s="12"/>
      <c r="E8" s="12"/>
      <c r="K8" s="12">
        <f t="shared" ref="K8:L8" si="23">sum(B8:B$31)</f>
        <v>296785002</v>
      </c>
      <c r="L8" s="12">
        <f t="shared" si="23"/>
        <v>97334702</v>
      </c>
      <c r="M8" s="12">
        <f t="shared" si="5"/>
        <v>93115602</v>
      </c>
      <c r="N8" s="12">
        <f t="shared" ref="N8:O8" si="24">sum($B8:$B$28)</f>
        <v>296785002</v>
      </c>
      <c r="O8" s="12">
        <f t="shared" si="24"/>
        <v>296785002</v>
      </c>
      <c r="P8" s="12">
        <f t="shared" si="7"/>
        <v>93115602</v>
      </c>
      <c r="Q8" s="12">
        <f t="shared" ref="Q8:R8" si="25">sum($B8:$B$25)</f>
        <v>94385002</v>
      </c>
      <c r="R8" s="12">
        <f t="shared" si="25"/>
        <v>94385002</v>
      </c>
      <c r="S8" s="12">
        <f t="shared" si="9"/>
        <v>29715602</v>
      </c>
    </row>
    <row r="9">
      <c r="A9" s="14">
        <f t="shared" si="10"/>
        <v>8</v>
      </c>
      <c r="B9" s="12"/>
      <c r="C9" s="12"/>
      <c r="D9" s="12"/>
      <c r="E9" s="18">
        <v>90000.0</v>
      </c>
      <c r="K9" s="12">
        <f t="shared" ref="K9:L9" si="26">sum(B9:B$31)</f>
        <v>296785002</v>
      </c>
      <c r="L9" s="12">
        <f t="shared" si="26"/>
        <v>97334702</v>
      </c>
      <c r="M9" s="12">
        <f t="shared" si="5"/>
        <v>93115602</v>
      </c>
      <c r="N9" s="12">
        <f t="shared" ref="N9:O9" si="27">sum($B9:$B$28)</f>
        <v>296785002</v>
      </c>
      <c r="O9" s="12">
        <f t="shared" si="27"/>
        <v>296785002</v>
      </c>
      <c r="P9" s="12">
        <f t="shared" si="7"/>
        <v>93115602</v>
      </c>
      <c r="Q9" s="12">
        <f t="shared" ref="Q9:R9" si="28">sum($B9:$B$25)</f>
        <v>94385002</v>
      </c>
      <c r="R9" s="12">
        <f t="shared" si="28"/>
        <v>94385002</v>
      </c>
      <c r="S9" s="12">
        <f t="shared" si="9"/>
        <v>29715602</v>
      </c>
    </row>
    <row r="10">
      <c r="A10" s="14">
        <f t="shared" si="10"/>
        <v>9</v>
      </c>
      <c r="B10" s="18">
        <v>441801.0</v>
      </c>
      <c r="C10" s="18">
        <v>150401.0</v>
      </c>
      <c r="D10" s="18">
        <v>141001.0</v>
      </c>
      <c r="E10" s="18">
        <v>135000.0</v>
      </c>
      <c r="F10" s="7">
        <v>0.0</v>
      </c>
      <c r="G10" s="7">
        <v>3.0</v>
      </c>
      <c r="H10" s="7">
        <v>16.0</v>
      </c>
      <c r="I10" s="7">
        <v>34.0</v>
      </c>
      <c r="K10" s="12">
        <f t="shared" ref="K10:L10" si="29">sum(B10:B$31)</f>
        <v>296785002</v>
      </c>
      <c r="L10" s="12">
        <f t="shared" si="29"/>
        <v>97334702</v>
      </c>
      <c r="M10" s="12">
        <f t="shared" si="5"/>
        <v>93115602</v>
      </c>
      <c r="N10" s="12">
        <f t="shared" ref="N10:O10" si="30">sum($B10:$B$28)</f>
        <v>296785002</v>
      </c>
      <c r="O10" s="12">
        <f t="shared" si="30"/>
        <v>296785002</v>
      </c>
      <c r="P10" s="12">
        <f t="shared" si="7"/>
        <v>93115602</v>
      </c>
      <c r="Q10" s="12">
        <f t="shared" ref="Q10:R10" si="31">sum($B10:$B$25)</f>
        <v>94385002</v>
      </c>
      <c r="R10" s="12">
        <f t="shared" si="31"/>
        <v>94385002</v>
      </c>
      <c r="S10" s="12">
        <f t="shared" si="9"/>
        <v>29715602</v>
      </c>
    </row>
    <row r="11">
      <c r="A11" s="14">
        <f t="shared" si="10"/>
        <v>10</v>
      </c>
      <c r="B11" s="18">
        <v>543201.0</v>
      </c>
      <c r="C11" s="18">
        <v>184301.0</v>
      </c>
      <c r="D11" s="18">
        <v>174601.0</v>
      </c>
      <c r="E11" s="18">
        <v>180000.0</v>
      </c>
      <c r="F11" s="7">
        <v>0.0</v>
      </c>
      <c r="G11" s="7">
        <v>4.0</v>
      </c>
      <c r="H11" s="7">
        <v>15.0</v>
      </c>
      <c r="I11" s="7">
        <v>32.0</v>
      </c>
      <c r="K11" s="12">
        <f t="shared" ref="K11:L11" si="32">sum(B11:B$31)</f>
        <v>296343201</v>
      </c>
      <c r="L11" s="12">
        <f t="shared" si="32"/>
        <v>97184301</v>
      </c>
      <c r="M11" s="12">
        <f t="shared" si="5"/>
        <v>92974601</v>
      </c>
      <c r="N11" s="12">
        <f t="shared" ref="N11:O11" si="33">sum($B11:$B$28)</f>
        <v>296343201</v>
      </c>
      <c r="O11" s="12">
        <f t="shared" si="33"/>
        <v>296343201</v>
      </c>
      <c r="P11" s="12">
        <f t="shared" si="7"/>
        <v>92974601</v>
      </c>
      <c r="Q11" s="12">
        <f t="shared" ref="Q11:R11" si="34">sum($B11:$B$25)</f>
        <v>93943201</v>
      </c>
      <c r="R11" s="12">
        <f t="shared" si="34"/>
        <v>93943201</v>
      </c>
      <c r="S11" s="12">
        <f t="shared" si="9"/>
        <v>29574601</v>
      </c>
    </row>
    <row r="12">
      <c r="A12" s="14">
        <f t="shared" si="10"/>
        <v>11</v>
      </c>
      <c r="B12" s="12"/>
      <c r="C12" s="12"/>
      <c r="D12" s="12"/>
      <c r="E12" s="12"/>
      <c r="K12" s="12">
        <f t="shared" ref="K12:L12" si="35">sum(B12:B$31)</f>
        <v>295800000</v>
      </c>
      <c r="L12" s="12">
        <f t="shared" si="35"/>
        <v>97000000</v>
      </c>
      <c r="M12" s="12">
        <f t="shared" si="5"/>
        <v>92800000</v>
      </c>
      <c r="N12" s="12">
        <f t="shared" ref="N12:O12" si="36">sum($B12:$B$28)</f>
        <v>295800000</v>
      </c>
      <c r="O12" s="12">
        <f t="shared" si="36"/>
        <v>295800000</v>
      </c>
      <c r="P12" s="12">
        <f t="shared" si="7"/>
        <v>92800000</v>
      </c>
      <c r="Q12" s="12">
        <f t="shared" ref="Q12:R12" si="37">sum($B12:$B$25)</f>
        <v>93400000</v>
      </c>
      <c r="R12" s="12">
        <f t="shared" si="37"/>
        <v>93400000</v>
      </c>
      <c r="S12" s="12">
        <f t="shared" si="9"/>
        <v>29400000</v>
      </c>
    </row>
    <row r="13">
      <c r="A13" s="14">
        <f t="shared" si="10"/>
        <v>12</v>
      </c>
      <c r="B13" s="12"/>
      <c r="C13" s="12"/>
      <c r="D13" s="12"/>
      <c r="E13" s="12"/>
      <c r="K13" s="12">
        <f t="shared" ref="K13:L13" si="38">sum(B13:B$31)</f>
        <v>295800000</v>
      </c>
      <c r="L13" s="12">
        <f t="shared" si="38"/>
        <v>97000000</v>
      </c>
      <c r="M13" s="12">
        <f t="shared" si="5"/>
        <v>92800000</v>
      </c>
      <c r="N13" s="12">
        <f t="shared" ref="N13:O13" si="39">sum($B13:$B$28)</f>
        <v>295800000</v>
      </c>
      <c r="O13" s="12">
        <f t="shared" si="39"/>
        <v>295800000</v>
      </c>
      <c r="P13" s="12">
        <f t="shared" si="7"/>
        <v>92800000</v>
      </c>
      <c r="Q13" s="12">
        <f t="shared" ref="Q13:R13" si="40">sum($B13:$B$25)</f>
        <v>93400000</v>
      </c>
      <c r="R13" s="12">
        <f t="shared" si="40"/>
        <v>93400000</v>
      </c>
      <c r="S13" s="12">
        <f t="shared" si="9"/>
        <v>29400000</v>
      </c>
    </row>
    <row r="14">
      <c r="A14" s="14">
        <f t="shared" si="10"/>
        <v>13</v>
      </c>
      <c r="B14" s="12"/>
      <c r="C14" s="12"/>
      <c r="D14" s="12"/>
      <c r="E14" s="12"/>
      <c r="K14" s="12">
        <f t="shared" ref="K14:L14" si="41">sum(B14:B$31)</f>
        <v>295800000</v>
      </c>
      <c r="L14" s="12">
        <f t="shared" si="41"/>
        <v>97000000</v>
      </c>
      <c r="M14" s="12">
        <f t="shared" si="5"/>
        <v>92800000</v>
      </c>
      <c r="N14" s="12">
        <f t="shared" ref="N14:O14" si="42">sum($B14:$B$28)</f>
        <v>295800000</v>
      </c>
      <c r="O14" s="12">
        <f t="shared" si="42"/>
        <v>295800000</v>
      </c>
      <c r="P14" s="12">
        <f t="shared" si="7"/>
        <v>92800000</v>
      </c>
      <c r="Q14" s="12">
        <f t="shared" ref="Q14:R14" si="43">sum($B14:$B$25)</f>
        <v>93400000</v>
      </c>
      <c r="R14" s="12">
        <f t="shared" si="43"/>
        <v>93400000</v>
      </c>
      <c r="S14" s="12">
        <f t="shared" si="9"/>
        <v>29400000</v>
      </c>
    </row>
    <row r="15">
      <c r="A15" s="14">
        <f t="shared" si="10"/>
        <v>14</v>
      </c>
      <c r="B15" s="18"/>
      <c r="C15" s="18"/>
      <c r="D15" s="18"/>
      <c r="E15" s="12"/>
      <c r="K15" s="12">
        <f t="shared" ref="K15:L15" si="44">sum(B15:B$31)</f>
        <v>295800000</v>
      </c>
      <c r="L15" s="12">
        <f t="shared" si="44"/>
        <v>97000000</v>
      </c>
      <c r="M15" s="12">
        <f t="shared" si="5"/>
        <v>92800000</v>
      </c>
      <c r="N15" s="12">
        <f t="shared" ref="N15:O15" si="45">sum($B15:$B$28)</f>
        <v>295800000</v>
      </c>
      <c r="O15" s="12">
        <f t="shared" si="45"/>
        <v>295800000</v>
      </c>
      <c r="P15" s="12">
        <f t="shared" si="7"/>
        <v>92800000</v>
      </c>
      <c r="Q15" s="12">
        <f t="shared" ref="Q15:R15" si="46">sum($B15:$B$25)</f>
        <v>93400000</v>
      </c>
      <c r="R15" s="12">
        <f t="shared" si="46"/>
        <v>93400000</v>
      </c>
      <c r="S15" s="12">
        <f t="shared" si="9"/>
        <v>29400000</v>
      </c>
    </row>
    <row r="16">
      <c r="A16" s="14">
        <f t="shared" si="10"/>
        <v>15</v>
      </c>
      <c r="B16" s="18"/>
      <c r="C16" s="18"/>
      <c r="D16" s="18"/>
      <c r="E16" s="18">
        <v>1440000.0</v>
      </c>
      <c r="K16" s="12">
        <f t="shared" ref="K16:L16" si="47">sum(B16:B$31)</f>
        <v>295800000</v>
      </c>
      <c r="L16" s="12">
        <f t="shared" si="47"/>
        <v>97000000</v>
      </c>
      <c r="M16" s="12">
        <f t="shared" si="5"/>
        <v>92800000</v>
      </c>
      <c r="N16" s="12">
        <f t="shared" ref="N16:O16" si="48">sum($B16:$B$28)</f>
        <v>295800000</v>
      </c>
      <c r="O16" s="12">
        <f t="shared" si="48"/>
        <v>295800000</v>
      </c>
      <c r="P16" s="12">
        <f t="shared" si="7"/>
        <v>92800000</v>
      </c>
      <c r="Q16" s="12">
        <f t="shared" ref="Q16:R16" si="49">sum($B16:$B$25)</f>
        <v>93400000</v>
      </c>
      <c r="R16" s="12">
        <f t="shared" si="49"/>
        <v>93400000</v>
      </c>
      <c r="S16" s="12">
        <f t="shared" si="9"/>
        <v>29400000</v>
      </c>
    </row>
    <row r="17">
      <c r="A17" s="14">
        <f t="shared" si="10"/>
        <v>16</v>
      </c>
      <c r="B17" s="18">
        <v>8300000.0</v>
      </c>
      <c r="C17" s="18">
        <v>2700000.0</v>
      </c>
      <c r="D17" s="18">
        <v>2600000.0</v>
      </c>
      <c r="E17" s="18">
        <v>1800000.0</v>
      </c>
      <c r="F17" s="7">
        <v>0.0</v>
      </c>
      <c r="G17" s="7">
        <v>23.0</v>
      </c>
      <c r="H17" s="7">
        <v>50.0</v>
      </c>
      <c r="I17" s="7">
        <v>27.0</v>
      </c>
      <c r="K17" s="12">
        <f t="shared" ref="K17:L17" si="50">sum(B17:B$31)</f>
        <v>295800000</v>
      </c>
      <c r="L17" s="12">
        <f t="shared" si="50"/>
        <v>97000000</v>
      </c>
      <c r="M17" s="12">
        <f t="shared" si="5"/>
        <v>92800000</v>
      </c>
      <c r="N17" s="12">
        <f t="shared" ref="N17:O17" si="51">sum($B17:$B$28)</f>
        <v>295800000</v>
      </c>
      <c r="O17" s="12">
        <f t="shared" si="51"/>
        <v>295800000</v>
      </c>
      <c r="P17" s="12">
        <f t="shared" si="7"/>
        <v>92800000</v>
      </c>
      <c r="Q17" s="12">
        <f t="shared" ref="Q17:R17" si="52">sum($B17:$B$25)</f>
        <v>93400000</v>
      </c>
      <c r="R17" s="12">
        <f t="shared" si="52"/>
        <v>93400000</v>
      </c>
      <c r="S17" s="12">
        <f t="shared" si="9"/>
        <v>29400000</v>
      </c>
    </row>
    <row r="18">
      <c r="A18" s="14">
        <f t="shared" si="10"/>
        <v>17</v>
      </c>
      <c r="B18" s="18">
        <v>1.1E7</v>
      </c>
      <c r="C18" s="18">
        <v>3600000.0</v>
      </c>
      <c r="D18" s="18">
        <v>3400000.0</v>
      </c>
      <c r="E18" s="18">
        <v>2700000.0</v>
      </c>
      <c r="F18" s="7">
        <v>1.0</v>
      </c>
      <c r="G18" s="7">
        <v>9.0</v>
      </c>
      <c r="H18" s="7">
        <v>22.0</v>
      </c>
      <c r="I18" s="7">
        <v>37.0</v>
      </c>
      <c r="K18" s="12">
        <f t="shared" ref="K18:L18" si="53">sum(B18:B$31)</f>
        <v>287500000</v>
      </c>
      <c r="L18" s="12">
        <f t="shared" si="53"/>
        <v>94300000</v>
      </c>
      <c r="M18" s="12">
        <f t="shared" si="5"/>
        <v>90200000</v>
      </c>
      <c r="N18" s="12">
        <f t="shared" ref="N18:O18" si="54">sum($B18:$B$28)</f>
        <v>287500000</v>
      </c>
      <c r="O18" s="12">
        <f t="shared" si="54"/>
        <v>287500000</v>
      </c>
      <c r="P18" s="12">
        <f t="shared" si="7"/>
        <v>90200000</v>
      </c>
      <c r="Q18" s="12">
        <f t="shared" ref="Q18:R18" si="55">sum($B18:$B$25)</f>
        <v>85100000</v>
      </c>
      <c r="R18" s="12">
        <f t="shared" si="55"/>
        <v>85100000</v>
      </c>
      <c r="S18" s="12">
        <f t="shared" si="9"/>
        <v>26800000</v>
      </c>
    </row>
    <row r="19">
      <c r="A19" s="14">
        <f t="shared" si="10"/>
        <v>18</v>
      </c>
      <c r="B19" s="18">
        <v>1.93E7</v>
      </c>
      <c r="C19" s="18">
        <v>6300000.0</v>
      </c>
      <c r="D19" s="18">
        <v>6000000.0</v>
      </c>
      <c r="E19" s="18">
        <v>4500000.0</v>
      </c>
      <c r="F19" s="7">
        <v>1.0</v>
      </c>
      <c r="G19" s="7">
        <v>22.0</v>
      </c>
      <c r="H19" s="7">
        <v>43.0</v>
      </c>
      <c r="I19" s="7">
        <v>40.0</v>
      </c>
      <c r="K19" s="12">
        <f t="shared" ref="K19:L19" si="56">sum(B19:B$31)</f>
        <v>276500000</v>
      </c>
      <c r="L19" s="12">
        <f t="shared" si="56"/>
        <v>90700000</v>
      </c>
      <c r="M19" s="12">
        <f t="shared" si="5"/>
        <v>86800000</v>
      </c>
      <c r="N19" s="12">
        <f t="shared" ref="N19:O19" si="57">sum($B19:$B$28)</f>
        <v>276500000</v>
      </c>
      <c r="O19" s="12">
        <f t="shared" si="57"/>
        <v>276500000</v>
      </c>
      <c r="P19" s="12">
        <f t="shared" si="7"/>
        <v>86800000</v>
      </c>
      <c r="Q19" s="12">
        <f t="shared" ref="Q19:R19" si="58">sum($B19:$B$25)</f>
        <v>74100000</v>
      </c>
      <c r="R19" s="12">
        <f t="shared" si="58"/>
        <v>74100000</v>
      </c>
      <c r="S19" s="12">
        <f t="shared" si="9"/>
        <v>23400000</v>
      </c>
    </row>
    <row r="20">
      <c r="A20" s="14">
        <f t="shared" si="10"/>
        <v>19</v>
      </c>
      <c r="B20" s="18"/>
      <c r="C20" s="18"/>
      <c r="D20" s="18"/>
      <c r="E20" s="12"/>
      <c r="K20" s="12">
        <f t="shared" ref="K20:L20" si="59">sum(B20:B$31)</f>
        <v>257200000</v>
      </c>
      <c r="L20" s="12">
        <f t="shared" si="59"/>
        <v>84400000</v>
      </c>
      <c r="M20" s="12">
        <f t="shared" si="5"/>
        <v>80800000</v>
      </c>
      <c r="N20" s="12">
        <f t="shared" ref="N20:O20" si="60">sum($B20:$B$28)</f>
        <v>257200000</v>
      </c>
      <c r="O20" s="12">
        <f t="shared" si="60"/>
        <v>257200000</v>
      </c>
      <c r="P20" s="12">
        <f t="shared" si="7"/>
        <v>80800000</v>
      </c>
      <c r="Q20" s="12">
        <f t="shared" ref="Q20:R20" si="61">sum($B20:$B$25)</f>
        <v>54800000</v>
      </c>
      <c r="R20" s="12">
        <f t="shared" si="61"/>
        <v>54800000</v>
      </c>
      <c r="S20" s="12">
        <f t="shared" si="9"/>
        <v>17400000</v>
      </c>
    </row>
    <row r="21">
      <c r="A21" s="14">
        <f t="shared" si="10"/>
        <v>20</v>
      </c>
      <c r="B21" s="18"/>
      <c r="C21" s="18"/>
      <c r="D21" s="18"/>
      <c r="E21" s="18">
        <v>9900000.0</v>
      </c>
      <c r="K21" s="12">
        <f t="shared" ref="K21:L21" si="62">sum(B21:B$31)</f>
        <v>257200000</v>
      </c>
      <c r="L21" s="12">
        <f t="shared" si="62"/>
        <v>84400000</v>
      </c>
      <c r="M21" s="12">
        <f t="shared" si="5"/>
        <v>80800000</v>
      </c>
      <c r="N21" s="12">
        <f t="shared" ref="N21:O21" si="63">sum($B21:$B$28)</f>
        <v>257200000</v>
      </c>
      <c r="O21" s="12">
        <f t="shared" si="63"/>
        <v>257200000</v>
      </c>
      <c r="P21" s="12">
        <f t="shared" si="7"/>
        <v>80800000</v>
      </c>
      <c r="Q21" s="12">
        <f t="shared" ref="Q21:R21" si="64">sum($B21:$B$25)</f>
        <v>54800000</v>
      </c>
      <c r="R21" s="12">
        <f t="shared" si="64"/>
        <v>54800000</v>
      </c>
      <c r="S21" s="12">
        <f t="shared" si="9"/>
        <v>17400000</v>
      </c>
    </row>
    <row r="22">
      <c r="A22" s="14">
        <f t="shared" si="10"/>
        <v>21</v>
      </c>
      <c r="B22" s="18">
        <v>5.48E7</v>
      </c>
      <c r="C22" s="18">
        <v>1.82E7</v>
      </c>
      <c r="D22" s="18">
        <v>1.74E7</v>
      </c>
      <c r="E22" s="18">
        <v>1.35E7</v>
      </c>
      <c r="F22" s="7">
        <v>4.0</v>
      </c>
      <c r="G22" s="7">
        <v>23.0</v>
      </c>
      <c r="H22" s="7">
        <v>3.0</v>
      </c>
      <c r="I22" s="7">
        <v>43.0</v>
      </c>
      <c r="K22" s="12">
        <f t="shared" ref="K22:L22" si="65">sum(B22:B$31)</f>
        <v>257200000</v>
      </c>
      <c r="L22" s="12">
        <f t="shared" si="65"/>
        <v>84400000</v>
      </c>
      <c r="M22" s="12">
        <f t="shared" si="5"/>
        <v>80800000</v>
      </c>
      <c r="N22" s="12">
        <f t="shared" ref="N22:O22" si="66">sum($B22:$B$28)</f>
        <v>257200000</v>
      </c>
      <c r="O22" s="12">
        <f t="shared" si="66"/>
        <v>257200000</v>
      </c>
      <c r="P22" s="12">
        <f t="shared" si="7"/>
        <v>80800000</v>
      </c>
      <c r="Q22" s="12">
        <f t="shared" ref="Q22:R22" si="67">sum($B22:$B$25)</f>
        <v>54800000</v>
      </c>
      <c r="R22" s="12">
        <f t="shared" si="67"/>
        <v>54800000</v>
      </c>
      <c r="S22" s="12">
        <f t="shared" si="9"/>
        <v>17400000</v>
      </c>
    </row>
    <row r="23">
      <c r="A23" s="14">
        <f t="shared" si="10"/>
        <v>22</v>
      </c>
      <c r="B23" s="18"/>
      <c r="C23" s="18"/>
      <c r="D23" s="18"/>
      <c r="E23" s="12"/>
      <c r="K23" s="12">
        <f t="shared" ref="K23:L23" si="68">sum(B23:B$31)</f>
        <v>202400000</v>
      </c>
      <c r="L23" s="12">
        <f t="shared" si="68"/>
        <v>66200000</v>
      </c>
      <c r="M23" s="12">
        <f t="shared" si="5"/>
        <v>63400000</v>
      </c>
      <c r="N23" s="12">
        <f t="shared" ref="N23:O23" si="69">sum($B23:$B$28)</f>
        <v>202400000</v>
      </c>
      <c r="O23" s="12">
        <f t="shared" si="69"/>
        <v>202400000</v>
      </c>
      <c r="P23" s="12">
        <f t="shared" si="7"/>
        <v>63400000</v>
      </c>
      <c r="Q23" s="12">
        <f t="shared" ref="Q23:R23" si="70">sum($B23:$B$25)</f>
        <v>0</v>
      </c>
      <c r="R23" s="12">
        <f t="shared" si="70"/>
        <v>0</v>
      </c>
      <c r="S23" s="12">
        <f t="shared" si="9"/>
        <v>0</v>
      </c>
    </row>
    <row r="24">
      <c r="A24" s="14">
        <f t="shared" si="10"/>
        <v>23</v>
      </c>
      <c r="B24" s="18"/>
      <c r="C24" s="18"/>
      <c r="D24" s="18"/>
      <c r="E24" s="12"/>
      <c r="K24" s="12">
        <f t="shared" ref="K24:L24" si="71">sum(B24:B$31)</f>
        <v>202400000</v>
      </c>
      <c r="L24" s="12">
        <f t="shared" si="71"/>
        <v>66200000</v>
      </c>
      <c r="M24" s="12">
        <f t="shared" si="5"/>
        <v>63400000</v>
      </c>
      <c r="N24" s="12">
        <f t="shared" ref="N24:O24" si="72">sum($B24:$B$28)</f>
        <v>202400000</v>
      </c>
      <c r="O24" s="12">
        <f t="shared" si="72"/>
        <v>202400000</v>
      </c>
      <c r="P24" s="12">
        <f t="shared" si="7"/>
        <v>63400000</v>
      </c>
      <c r="Q24" s="12">
        <f t="shared" ref="Q24:R24" si="73">sum($B24:$B$25)</f>
        <v>0</v>
      </c>
      <c r="R24" s="12">
        <f t="shared" si="73"/>
        <v>0</v>
      </c>
      <c r="S24" s="12">
        <f t="shared" si="9"/>
        <v>0</v>
      </c>
    </row>
    <row r="25">
      <c r="A25" s="14">
        <f t="shared" si="10"/>
        <v>24</v>
      </c>
      <c r="B25" s="18"/>
      <c r="C25" s="18"/>
      <c r="D25" s="18"/>
      <c r="E25" s="18">
        <v>2.97E7</v>
      </c>
      <c r="K25" s="12">
        <f t="shared" ref="K25:L25" si="74">sum(B25:B$31)</f>
        <v>202400000</v>
      </c>
      <c r="L25" s="12">
        <f t="shared" si="74"/>
        <v>66200000</v>
      </c>
      <c r="M25" s="12">
        <f t="shared" si="5"/>
        <v>63400000</v>
      </c>
      <c r="N25" s="12">
        <f t="shared" ref="N25:O25" si="75">sum($B25:$B$28)</f>
        <v>202400000</v>
      </c>
      <c r="O25" s="12">
        <f t="shared" si="75"/>
        <v>202400000</v>
      </c>
      <c r="P25" s="12">
        <f t="shared" si="7"/>
        <v>63400000</v>
      </c>
      <c r="Q25" s="12">
        <f t="shared" ref="Q25:R25" si="76">sum($B25:$B$25)</f>
        <v>0</v>
      </c>
      <c r="R25" s="12">
        <f t="shared" si="76"/>
        <v>0</v>
      </c>
      <c r="S25" s="12">
        <f t="shared" si="9"/>
        <v>0</v>
      </c>
    </row>
    <row r="26">
      <c r="A26" s="14">
        <f t="shared" si="10"/>
        <v>25</v>
      </c>
      <c r="B26" s="18">
        <v>2.024E8</v>
      </c>
      <c r="C26" s="18">
        <v>6.62E7</v>
      </c>
      <c r="D26" s="18">
        <v>6.34E7</v>
      </c>
      <c r="E26" s="18">
        <v>3.6E7</v>
      </c>
      <c r="F26" s="7">
        <v>16.0</v>
      </c>
      <c r="G26" s="7">
        <v>10.0</v>
      </c>
      <c r="H26" s="7">
        <v>22.0</v>
      </c>
      <c r="I26" s="7">
        <v>49.0</v>
      </c>
      <c r="K26" s="12">
        <f t="shared" ref="K26:L26" si="77">sum(B26:B$31)</f>
        <v>202400000</v>
      </c>
      <c r="L26" s="12">
        <f t="shared" si="77"/>
        <v>66200000</v>
      </c>
      <c r="M26" s="12">
        <f t="shared" si="5"/>
        <v>63400000</v>
      </c>
      <c r="N26" s="12">
        <f t="shared" ref="N26:O26" si="78">sum($B26:$B$28)</f>
        <v>202400000</v>
      </c>
      <c r="O26" s="12">
        <f t="shared" si="78"/>
        <v>202400000</v>
      </c>
      <c r="P26" s="12">
        <f t="shared" si="7"/>
        <v>63400000</v>
      </c>
    </row>
    <row r="27">
      <c r="A27" s="14">
        <f t="shared" si="10"/>
        <v>26</v>
      </c>
      <c r="B27" s="18"/>
      <c r="C27" s="18"/>
      <c r="D27" s="18"/>
      <c r="E27" s="12"/>
      <c r="K27" s="12">
        <f t="shared" ref="K27:L27" si="79">sum(B27:B$31)</f>
        <v>0</v>
      </c>
      <c r="L27" s="12">
        <f t="shared" si="79"/>
        <v>0</v>
      </c>
      <c r="M27" s="12">
        <f t="shared" si="5"/>
        <v>0</v>
      </c>
      <c r="N27" s="12">
        <f t="shared" ref="N27:O27" si="80">sum($B27:$B$28)</f>
        <v>0</v>
      </c>
      <c r="O27" s="12">
        <f t="shared" si="80"/>
        <v>0</v>
      </c>
      <c r="P27" s="12">
        <f t="shared" si="7"/>
        <v>0</v>
      </c>
    </row>
    <row r="28">
      <c r="A28" s="14">
        <f t="shared" si="10"/>
        <v>27</v>
      </c>
      <c r="B28" s="18"/>
      <c r="C28" s="18"/>
      <c r="D28" s="18"/>
      <c r="E28" s="12"/>
      <c r="K28" s="12">
        <f t="shared" ref="K28:L28" si="81">sum(B28:B$31)</f>
        <v>0</v>
      </c>
      <c r="L28" s="12">
        <f t="shared" si="81"/>
        <v>0</v>
      </c>
      <c r="M28" s="12">
        <f t="shared" si="5"/>
        <v>0</v>
      </c>
      <c r="N28" s="12">
        <f t="shared" ref="N28:O28" si="82">sum($B28:$B$28)</f>
        <v>0</v>
      </c>
      <c r="O28" s="12">
        <f t="shared" si="82"/>
        <v>0</v>
      </c>
      <c r="P28" s="12">
        <f t="shared" si="7"/>
        <v>0</v>
      </c>
    </row>
    <row r="29">
      <c r="A29" s="14">
        <f t="shared" si="10"/>
        <v>28</v>
      </c>
      <c r="B29" s="12"/>
      <c r="C29" s="12"/>
      <c r="D29" s="12"/>
      <c r="E29" s="12"/>
      <c r="K29" s="12">
        <f t="shared" ref="K29:L29" si="83">sum(B29:B$31)</f>
        <v>0</v>
      </c>
      <c r="L29" s="12">
        <f t="shared" si="83"/>
        <v>0</v>
      </c>
      <c r="M29" s="12">
        <f t="shared" si="5"/>
        <v>0</v>
      </c>
    </row>
    <row r="30">
      <c r="A30" s="14">
        <f t="shared" si="10"/>
        <v>29</v>
      </c>
      <c r="B30" s="18"/>
      <c r="C30" s="18"/>
      <c r="D30" s="18"/>
      <c r="E30" s="12"/>
      <c r="K30" s="12">
        <f t="shared" ref="K30:L30" si="84">sum(B30:B$31)</f>
        <v>0</v>
      </c>
      <c r="L30" s="12">
        <f t="shared" si="84"/>
        <v>0</v>
      </c>
      <c r="M30" s="12">
        <f t="shared" si="5"/>
        <v>0</v>
      </c>
    </row>
    <row r="31">
      <c r="A31" s="14">
        <f t="shared" si="10"/>
        <v>30</v>
      </c>
      <c r="B31" s="12"/>
      <c r="C31" s="12"/>
      <c r="D31" s="12"/>
      <c r="E31" s="12"/>
      <c r="K31" s="12">
        <f t="shared" ref="K31:L31" si="85">sum($B$31:$B31)</f>
        <v>0</v>
      </c>
      <c r="L31" s="12">
        <f t="shared" si="85"/>
        <v>0</v>
      </c>
      <c r="M31" s="12">
        <f t="shared" si="5"/>
        <v>0</v>
      </c>
    </row>
    <row r="32">
      <c r="B32" s="12"/>
      <c r="C32" s="12"/>
      <c r="D32" s="12"/>
      <c r="E32" s="12"/>
    </row>
    <row r="33">
      <c r="B33" s="12"/>
      <c r="C33" s="12"/>
      <c r="D33" s="12"/>
      <c r="E33" s="12"/>
    </row>
    <row r="34">
      <c r="B34" s="12"/>
      <c r="C34" s="12"/>
      <c r="D34" s="12"/>
      <c r="E34" s="18">
        <v>150000.0</v>
      </c>
    </row>
    <row r="35">
      <c r="B35" s="12"/>
      <c r="C35" s="12"/>
      <c r="D35" s="12"/>
      <c r="E35" s="12">
        <f>(E25+E34)*(1+0.25+0.12+0.0125+0.05)</f>
        <v>42760125</v>
      </c>
    </row>
    <row r="36">
      <c r="B36" s="12"/>
      <c r="C36" s="12"/>
      <c r="D36" s="12"/>
      <c r="E36" s="12">
        <f>(E25+(2*E34))*(1+0.25+0.12+0.0125+0.05)</f>
        <v>42975000</v>
      </c>
    </row>
    <row r="37">
      <c r="B37" s="12"/>
      <c r="C37" s="12"/>
      <c r="D37" s="12"/>
      <c r="E37" s="12"/>
    </row>
    <row r="38">
      <c r="B38" s="12"/>
      <c r="C38" s="12"/>
      <c r="D38" s="12"/>
      <c r="E38" s="18">
        <v>4.2975E7</v>
      </c>
    </row>
    <row r="39">
      <c r="B39" s="12"/>
      <c r="C39" s="12"/>
      <c r="D39" s="12"/>
      <c r="E39" s="12"/>
    </row>
    <row r="40">
      <c r="B40" s="12"/>
      <c r="C40" s="12"/>
      <c r="D40" s="12"/>
      <c r="E40" s="12"/>
    </row>
    <row r="41">
      <c r="B41" s="12"/>
      <c r="C41" s="12"/>
      <c r="D41" s="12"/>
      <c r="E41" s="12"/>
    </row>
    <row r="42">
      <c r="B42" s="12"/>
      <c r="C42" s="12"/>
      <c r="D42" s="12"/>
      <c r="E42" s="12"/>
    </row>
    <row r="43">
      <c r="B43" s="12"/>
      <c r="C43" s="12"/>
      <c r="D43" s="12"/>
      <c r="E43" s="12"/>
    </row>
    <row r="44">
      <c r="B44" s="12"/>
      <c r="C44" s="12"/>
      <c r="D44" s="12"/>
      <c r="E44" s="12"/>
    </row>
    <row r="45">
      <c r="B45" s="12"/>
      <c r="C45" s="12"/>
      <c r="D45" s="12"/>
      <c r="E45" s="12"/>
    </row>
    <row r="46">
      <c r="B46" s="12"/>
      <c r="C46" s="12"/>
      <c r="D46" s="12"/>
      <c r="E46" s="12"/>
    </row>
    <row r="47">
      <c r="B47" s="12"/>
      <c r="C47" s="12"/>
      <c r="D47" s="12"/>
      <c r="E47" s="12"/>
    </row>
    <row r="48">
      <c r="B48" s="12"/>
      <c r="C48" s="12"/>
      <c r="D48" s="12"/>
      <c r="E48" s="12"/>
    </row>
    <row r="49">
      <c r="B49" s="12"/>
      <c r="C49" s="12"/>
      <c r="D49" s="12"/>
      <c r="E49" s="12"/>
    </row>
    <row r="50">
      <c r="B50" s="12"/>
      <c r="C50" s="12"/>
      <c r="D50" s="12"/>
      <c r="E50" s="12"/>
    </row>
    <row r="51">
      <c r="B51" s="12"/>
      <c r="C51" s="12"/>
      <c r="D51" s="12"/>
      <c r="E51" s="12"/>
    </row>
    <row r="52">
      <c r="B52" s="12"/>
      <c r="C52" s="12"/>
      <c r="D52" s="12"/>
      <c r="E52" s="12"/>
    </row>
    <row r="53">
      <c r="B53" s="12"/>
      <c r="C53" s="12"/>
      <c r="D53" s="12"/>
      <c r="E53" s="12"/>
    </row>
    <row r="54">
      <c r="B54" s="12"/>
      <c r="C54" s="12"/>
      <c r="D54" s="12"/>
      <c r="E54" s="12"/>
    </row>
    <row r="55">
      <c r="B55" s="12"/>
      <c r="C55" s="12"/>
      <c r="D55" s="12"/>
      <c r="E55" s="12"/>
    </row>
    <row r="56">
      <c r="B56" s="12"/>
      <c r="C56" s="12"/>
      <c r="D56" s="12"/>
      <c r="E56" s="12"/>
    </row>
    <row r="57">
      <c r="B57" s="12"/>
      <c r="C57" s="12"/>
      <c r="D57" s="12"/>
      <c r="E57" s="12"/>
    </row>
    <row r="58">
      <c r="B58" s="12"/>
      <c r="C58" s="12"/>
      <c r="D58" s="12"/>
      <c r="E58" s="12"/>
    </row>
    <row r="59">
      <c r="B59" s="12"/>
      <c r="C59" s="12"/>
      <c r="D59" s="12"/>
      <c r="E59" s="12"/>
    </row>
    <row r="60">
      <c r="B60" s="12"/>
      <c r="C60" s="12"/>
      <c r="D60" s="12"/>
      <c r="E60" s="12"/>
    </row>
    <row r="61">
      <c r="B61" s="12"/>
      <c r="C61" s="12"/>
      <c r="D61" s="12"/>
      <c r="E61" s="12"/>
    </row>
    <row r="62">
      <c r="B62" s="12"/>
      <c r="C62" s="12"/>
      <c r="D62" s="12"/>
      <c r="E62" s="12"/>
    </row>
    <row r="63">
      <c r="B63" s="12"/>
      <c r="C63" s="12"/>
      <c r="D63" s="12"/>
      <c r="E63" s="12"/>
    </row>
    <row r="64">
      <c r="B64" s="12"/>
      <c r="C64" s="12"/>
      <c r="D64" s="12"/>
      <c r="E64" s="12"/>
    </row>
    <row r="65">
      <c r="B65" s="12"/>
      <c r="C65" s="12"/>
      <c r="D65" s="12"/>
      <c r="E65" s="12"/>
    </row>
    <row r="66">
      <c r="B66" s="12"/>
      <c r="C66" s="12"/>
      <c r="D66" s="12"/>
      <c r="E66" s="12"/>
    </row>
    <row r="67">
      <c r="B67" s="12"/>
      <c r="C67" s="12"/>
      <c r="D67" s="12"/>
      <c r="E67" s="12"/>
    </row>
    <row r="68">
      <c r="B68" s="12"/>
      <c r="C68" s="12"/>
      <c r="D68" s="12"/>
      <c r="E68" s="12"/>
    </row>
    <row r="69">
      <c r="B69" s="12"/>
      <c r="C69" s="12"/>
      <c r="D69" s="12"/>
      <c r="E69" s="12"/>
    </row>
    <row r="70">
      <c r="B70" s="12"/>
      <c r="C70" s="12"/>
      <c r="D70" s="12"/>
      <c r="E70" s="12"/>
    </row>
    <row r="71">
      <c r="B71" s="12"/>
      <c r="C71" s="12"/>
      <c r="D71" s="12"/>
      <c r="E71" s="12"/>
    </row>
    <row r="72">
      <c r="B72" s="12"/>
      <c r="C72" s="12"/>
      <c r="D72" s="12"/>
      <c r="E72" s="12"/>
    </row>
    <row r="73">
      <c r="B73" s="12"/>
      <c r="C73" s="12"/>
      <c r="D73" s="12"/>
      <c r="E73" s="12"/>
    </row>
    <row r="74">
      <c r="B74" s="12"/>
      <c r="C74" s="12"/>
      <c r="D74" s="12"/>
      <c r="E74" s="12"/>
    </row>
    <row r="75">
      <c r="B75" s="12"/>
      <c r="C75" s="12"/>
      <c r="D75" s="12"/>
      <c r="E75" s="12"/>
    </row>
    <row r="76">
      <c r="B76" s="12"/>
      <c r="C76" s="12"/>
      <c r="D76" s="12"/>
      <c r="E76" s="12"/>
    </row>
    <row r="77">
      <c r="B77" s="12"/>
      <c r="C77" s="12"/>
      <c r="D77" s="12"/>
      <c r="E77" s="12"/>
    </row>
    <row r="78">
      <c r="B78" s="12"/>
      <c r="C78" s="12"/>
      <c r="D78" s="12"/>
      <c r="E78" s="12"/>
    </row>
    <row r="79">
      <c r="B79" s="12"/>
      <c r="C79" s="12"/>
      <c r="D79" s="12"/>
      <c r="E79" s="12"/>
    </row>
    <row r="80">
      <c r="B80" s="12"/>
      <c r="C80" s="12"/>
      <c r="D80" s="12"/>
      <c r="E80" s="12"/>
    </row>
    <row r="81">
      <c r="B81" s="12"/>
      <c r="C81" s="12"/>
      <c r="D81" s="12"/>
      <c r="E81" s="12"/>
    </row>
    <row r="82">
      <c r="B82" s="12"/>
      <c r="C82" s="12"/>
      <c r="D82" s="12"/>
      <c r="E82" s="12"/>
    </row>
    <row r="83">
      <c r="B83" s="12"/>
      <c r="C83" s="12"/>
      <c r="D83" s="12"/>
      <c r="E83" s="12"/>
    </row>
    <row r="84">
      <c r="B84" s="12"/>
      <c r="C84" s="12"/>
      <c r="D84" s="12"/>
      <c r="E84" s="12"/>
    </row>
    <row r="85">
      <c r="B85" s="12"/>
      <c r="C85" s="12"/>
      <c r="D85" s="12"/>
      <c r="E85" s="12"/>
    </row>
    <row r="86">
      <c r="B86" s="12"/>
      <c r="C86" s="12"/>
      <c r="D86" s="12"/>
      <c r="E86" s="12"/>
    </row>
    <row r="87">
      <c r="B87" s="12"/>
      <c r="C87" s="12"/>
      <c r="D87" s="12"/>
      <c r="E87" s="12"/>
    </row>
    <row r="88">
      <c r="B88" s="12"/>
      <c r="C88" s="12"/>
      <c r="D88" s="12"/>
      <c r="E88" s="12"/>
    </row>
    <row r="89">
      <c r="B89" s="12"/>
      <c r="C89" s="12"/>
      <c r="D89" s="12"/>
      <c r="E89" s="12"/>
    </row>
    <row r="90">
      <c r="B90" s="12"/>
      <c r="C90" s="12"/>
      <c r="D90" s="12"/>
      <c r="E90" s="12"/>
    </row>
    <row r="91">
      <c r="B91" s="12"/>
      <c r="C91" s="12"/>
      <c r="D91" s="12"/>
      <c r="E91" s="12"/>
    </row>
    <row r="92">
      <c r="B92" s="12"/>
      <c r="C92" s="12"/>
      <c r="D92" s="12"/>
      <c r="E92" s="12"/>
    </row>
    <row r="93">
      <c r="B93" s="12"/>
      <c r="C93" s="12"/>
      <c r="D93" s="12"/>
      <c r="E93" s="12"/>
    </row>
    <row r="94">
      <c r="B94" s="12"/>
      <c r="C94" s="12"/>
      <c r="D94" s="12"/>
      <c r="E94" s="12"/>
    </row>
    <row r="95">
      <c r="B95" s="12"/>
      <c r="C95" s="12"/>
      <c r="D95" s="12"/>
      <c r="E95" s="12"/>
    </row>
    <row r="96">
      <c r="B96" s="12"/>
      <c r="C96" s="12"/>
      <c r="D96" s="12"/>
      <c r="E96" s="12"/>
    </row>
    <row r="97">
      <c r="B97" s="12"/>
      <c r="C97" s="12"/>
      <c r="D97" s="12"/>
      <c r="E97" s="12"/>
    </row>
    <row r="98">
      <c r="B98" s="12"/>
      <c r="C98" s="12"/>
      <c r="D98" s="12"/>
      <c r="E98" s="12"/>
    </row>
    <row r="99">
      <c r="B99" s="12"/>
      <c r="C99" s="12"/>
      <c r="D99" s="12"/>
      <c r="E99" s="12"/>
    </row>
    <row r="100">
      <c r="B100" s="12"/>
      <c r="C100" s="12"/>
      <c r="D100" s="12"/>
      <c r="E100" s="12"/>
    </row>
    <row r="101">
      <c r="B101" s="12"/>
      <c r="C101" s="12"/>
      <c r="D101" s="12"/>
      <c r="E101" s="12"/>
    </row>
    <row r="102">
      <c r="B102" s="12"/>
      <c r="C102" s="12"/>
      <c r="D102" s="12"/>
      <c r="E102" s="12"/>
    </row>
    <row r="103">
      <c r="B103" s="12"/>
      <c r="C103" s="12"/>
      <c r="D103" s="12"/>
      <c r="E103" s="12"/>
    </row>
    <row r="104">
      <c r="B104" s="12"/>
      <c r="C104" s="12"/>
      <c r="D104" s="12"/>
      <c r="E104" s="12"/>
    </row>
    <row r="105">
      <c r="B105" s="12"/>
      <c r="C105" s="12"/>
      <c r="D105" s="12"/>
      <c r="E105" s="12"/>
    </row>
    <row r="106">
      <c r="B106" s="12"/>
      <c r="C106" s="12"/>
      <c r="D106" s="12"/>
      <c r="E106" s="12"/>
    </row>
    <row r="107">
      <c r="B107" s="12"/>
      <c r="C107" s="12"/>
      <c r="D107" s="12"/>
      <c r="E107" s="12"/>
    </row>
    <row r="108">
      <c r="B108" s="12"/>
      <c r="C108" s="12"/>
      <c r="D108" s="12"/>
      <c r="E108" s="12"/>
    </row>
    <row r="109">
      <c r="B109" s="12"/>
      <c r="C109" s="12"/>
      <c r="D109" s="12"/>
      <c r="E109" s="12"/>
    </row>
    <row r="110">
      <c r="B110" s="12"/>
      <c r="C110" s="12"/>
      <c r="D110" s="12"/>
      <c r="E110" s="12"/>
    </row>
    <row r="111">
      <c r="B111" s="12"/>
      <c r="C111" s="12"/>
      <c r="D111" s="12"/>
      <c r="E111" s="12"/>
    </row>
    <row r="112">
      <c r="B112" s="12"/>
      <c r="C112" s="12"/>
      <c r="D112" s="12"/>
      <c r="E112" s="12"/>
    </row>
    <row r="113">
      <c r="B113" s="12"/>
      <c r="C113" s="12"/>
      <c r="D113" s="12"/>
      <c r="E113" s="12"/>
    </row>
    <row r="114">
      <c r="B114" s="12"/>
      <c r="C114" s="12"/>
      <c r="D114" s="12"/>
      <c r="E114" s="12"/>
    </row>
    <row r="115">
      <c r="B115" s="12"/>
      <c r="C115" s="12"/>
      <c r="D115" s="12"/>
      <c r="E115" s="12"/>
    </row>
    <row r="116">
      <c r="B116" s="12"/>
      <c r="C116" s="12"/>
      <c r="D116" s="12"/>
      <c r="E116" s="12"/>
    </row>
    <row r="117">
      <c r="B117" s="12"/>
      <c r="C117" s="12"/>
      <c r="D117" s="12"/>
      <c r="E117" s="12"/>
    </row>
    <row r="118">
      <c r="B118" s="12"/>
      <c r="C118" s="12"/>
      <c r="D118" s="12"/>
      <c r="E118" s="12"/>
    </row>
    <row r="119">
      <c r="B119" s="12"/>
      <c r="C119" s="12"/>
      <c r="D119" s="12"/>
      <c r="E119" s="12"/>
    </row>
    <row r="120">
      <c r="B120" s="12"/>
      <c r="C120" s="12"/>
      <c r="D120" s="12"/>
      <c r="E120" s="12"/>
    </row>
    <row r="121">
      <c r="B121" s="12"/>
      <c r="C121" s="12"/>
      <c r="D121" s="12"/>
      <c r="E121" s="12"/>
    </row>
    <row r="122">
      <c r="B122" s="12"/>
      <c r="C122" s="12"/>
      <c r="D122" s="12"/>
      <c r="E122" s="12"/>
    </row>
    <row r="123">
      <c r="B123" s="12"/>
      <c r="C123" s="12"/>
      <c r="D123" s="12"/>
      <c r="E123" s="12"/>
    </row>
    <row r="124">
      <c r="B124" s="12"/>
      <c r="C124" s="12"/>
      <c r="D124" s="12"/>
      <c r="E124" s="12"/>
    </row>
    <row r="125">
      <c r="B125" s="12"/>
      <c r="C125" s="12"/>
      <c r="D125" s="12"/>
      <c r="E125" s="12"/>
    </row>
    <row r="126">
      <c r="B126" s="12"/>
      <c r="C126" s="12"/>
      <c r="D126" s="12"/>
      <c r="E126" s="12"/>
    </row>
    <row r="127">
      <c r="B127" s="12"/>
      <c r="C127" s="12"/>
      <c r="D127" s="12"/>
      <c r="E127" s="12"/>
    </row>
    <row r="128">
      <c r="B128" s="12"/>
      <c r="C128" s="12"/>
      <c r="D128" s="12"/>
      <c r="E128" s="12"/>
    </row>
    <row r="129">
      <c r="B129" s="12"/>
      <c r="C129" s="12"/>
      <c r="D129" s="12"/>
      <c r="E129" s="12"/>
    </row>
    <row r="130">
      <c r="B130" s="12"/>
      <c r="C130" s="12"/>
      <c r="D130" s="12"/>
      <c r="E130" s="12"/>
    </row>
    <row r="131">
      <c r="B131" s="12"/>
      <c r="C131" s="12"/>
      <c r="D131" s="12"/>
      <c r="E131" s="12"/>
    </row>
    <row r="132">
      <c r="B132" s="12"/>
      <c r="C132" s="12"/>
      <c r="D132" s="12"/>
      <c r="E132" s="12"/>
    </row>
    <row r="133">
      <c r="B133" s="12"/>
      <c r="C133" s="12"/>
      <c r="D133" s="12"/>
      <c r="E133" s="12"/>
    </row>
    <row r="134">
      <c r="B134" s="12"/>
      <c r="C134" s="12"/>
      <c r="D134" s="12"/>
      <c r="E134" s="12"/>
    </row>
    <row r="135">
      <c r="B135" s="12"/>
      <c r="C135" s="12"/>
      <c r="D135" s="12"/>
      <c r="E135" s="12"/>
    </row>
    <row r="136">
      <c r="B136" s="12"/>
      <c r="C136" s="12"/>
      <c r="D136" s="12"/>
      <c r="E136" s="12"/>
    </row>
    <row r="137">
      <c r="B137" s="12"/>
      <c r="C137" s="12"/>
      <c r="D137" s="12"/>
      <c r="E137" s="12"/>
    </row>
    <row r="138">
      <c r="B138" s="12"/>
      <c r="C138" s="12"/>
      <c r="D138" s="12"/>
      <c r="E138" s="12"/>
    </row>
    <row r="139">
      <c r="B139" s="12"/>
      <c r="C139" s="12"/>
      <c r="D139" s="12"/>
      <c r="E139" s="12"/>
    </row>
    <row r="140">
      <c r="B140" s="12"/>
      <c r="C140" s="12"/>
      <c r="D140" s="12"/>
      <c r="E140" s="12"/>
    </row>
    <row r="141">
      <c r="B141" s="12"/>
      <c r="C141" s="12"/>
      <c r="D141" s="12"/>
      <c r="E141" s="12"/>
    </row>
    <row r="142">
      <c r="B142" s="12"/>
      <c r="C142" s="12"/>
      <c r="D142" s="12"/>
      <c r="E142" s="12"/>
    </row>
    <row r="143">
      <c r="B143" s="12"/>
      <c r="C143" s="12"/>
      <c r="D143" s="12"/>
      <c r="E143" s="12"/>
    </row>
    <row r="144">
      <c r="B144" s="12"/>
      <c r="C144" s="12"/>
      <c r="D144" s="12"/>
      <c r="E144" s="12"/>
    </row>
    <row r="145">
      <c r="B145" s="12"/>
      <c r="C145" s="12"/>
      <c r="D145" s="12"/>
      <c r="E145" s="12"/>
    </row>
    <row r="146">
      <c r="B146" s="12"/>
      <c r="C146" s="12"/>
      <c r="D146" s="12"/>
      <c r="E146" s="12"/>
    </row>
    <row r="147">
      <c r="B147" s="12"/>
      <c r="C147" s="12"/>
      <c r="D147" s="12"/>
      <c r="E147" s="12"/>
    </row>
    <row r="148">
      <c r="B148" s="12"/>
      <c r="C148" s="12"/>
      <c r="D148" s="12"/>
      <c r="E148" s="12"/>
    </row>
    <row r="149">
      <c r="B149" s="12"/>
      <c r="C149" s="12"/>
      <c r="D149" s="12"/>
      <c r="E149" s="12"/>
    </row>
    <row r="150">
      <c r="B150" s="12"/>
      <c r="C150" s="12"/>
      <c r="D150" s="12"/>
      <c r="E150" s="12"/>
    </row>
    <row r="151">
      <c r="B151" s="12"/>
      <c r="C151" s="12"/>
      <c r="D151" s="12"/>
      <c r="E151" s="12"/>
    </row>
    <row r="152">
      <c r="B152" s="12"/>
      <c r="C152" s="12"/>
      <c r="D152" s="12"/>
      <c r="E152" s="12"/>
    </row>
    <row r="153">
      <c r="B153" s="12"/>
      <c r="C153" s="12"/>
      <c r="D153" s="12"/>
      <c r="E153" s="12"/>
    </row>
    <row r="154">
      <c r="B154" s="12"/>
      <c r="C154" s="12"/>
      <c r="D154" s="12"/>
      <c r="E154" s="12"/>
    </row>
    <row r="155">
      <c r="B155" s="12"/>
      <c r="C155" s="12"/>
      <c r="D155" s="12"/>
      <c r="E155" s="12"/>
    </row>
    <row r="156">
      <c r="B156" s="12"/>
      <c r="C156" s="12"/>
      <c r="D156" s="12"/>
      <c r="E156" s="12"/>
    </row>
    <row r="157">
      <c r="B157" s="12"/>
      <c r="C157" s="12"/>
      <c r="D157" s="12"/>
      <c r="E157" s="12"/>
    </row>
    <row r="158">
      <c r="B158" s="12"/>
      <c r="C158" s="12"/>
      <c r="D158" s="12"/>
      <c r="E158" s="12"/>
    </row>
    <row r="159">
      <c r="B159" s="12"/>
      <c r="C159" s="12"/>
      <c r="D159" s="12"/>
      <c r="E159" s="12"/>
    </row>
    <row r="160">
      <c r="B160" s="12"/>
      <c r="C160" s="12"/>
      <c r="D160" s="12"/>
      <c r="E160" s="12"/>
    </row>
    <row r="161">
      <c r="B161" s="12"/>
      <c r="C161" s="12"/>
      <c r="D161" s="12"/>
      <c r="E161" s="12"/>
    </row>
    <row r="162">
      <c r="B162" s="12"/>
      <c r="C162" s="12"/>
      <c r="D162" s="12"/>
      <c r="E162" s="12"/>
    </row>
    <row r="163">
      <c r="B163" s="12"/>
      <c r="C163" s="12"/>
      <c r="D163" s="12"/>
      <c r="E163" s="12"/>
    </row>
    <row r="164">
      <c r="B164" s="12"/>
      <c r="C164" s="12"/>
      <c r="D164" s="12"/>
      <c r="E164" s="12"/>
    </row>
    <row r="165">
      <c r="B165" s="12"/>
      <c r="C165" s="12"/>
      <c r="D165" s="12"/>
      <c r="E165" s="12"/>
    </row>
    <row r="166">
      <c r="B166" s="12"/>
      <c r="C166" s="12"/>
      <c r="D166" s="12"/>
      <c r="E166" s="12"/>
    </row>
    <row r="167">
      <c r="B167" s="12"/>
      <c r="C167" s="12"/>
      <c r="D167" s="12"/>
      <c r="E167" s="12"/>
    </row>
    <row r="168">
      <c r="B168" s="12"/>
      <c r="C168" s="12"/>
      <c r="D168" s="12"/>
      <c r="E168" s="12"/>
    </row>
    <row r="169">
      <c r="B169" s="12"/>
      <c r="C169" s="12"/>
      <c r="D169" s="12"/>
      <c r="E169" s="12"/>
    </row>
    <row r="170">
      <c r="B170" s="12"/>
      <c r="C170" s="12"/>
      <c r="D170" s="12"/>
      <c r="E170" s="12"/>
    </row>
    <row r="171">
      <c r="B171" s="12"/>
      <c r="C171" s="12"/>
      <c r="D171" s="12"/>
      <c r="E171" s="12"/>
    </row>
    <row r="172">
      <c r="B172" s="12"/>
      <c r="C172" s="12"/>
      <c r="D172" s="12"/>
      <c r="E172" s="12"/>
    </row>
    <row r="173">
      <c r="B173" s="12"/>
      <c r="C173" s="12"/>
      <c r="D173" s="12"/>
      <c r="E173" s="12"/>
    </row>
    <row r="174">
      <c r="B174" s="12"/>
      <c r="C174" s="12"/>
      <c r="D174" s="12"/>
      <c r="E174" s="12"/>
    </row>
    <row r="175">
      <c r="B175" s="12"/>
      <c r="C175" s="12"/>
      <c r="D175" s="12"/>
      <c r="E175" s="12"/>
    </row>
    <row r="176">
      <c r="B176" s="12"/>
      <c r="C176" s="12"/>
      <c r="D176" s="12"/>
      <c r="E176" s="12"/>
    </row>
    <row r="177">
      <c r="B177" s="12"/>
      <c r="C177" s="12"/>
      <c r="D177" s="12"/>
      <c r="E177" s="12"/>
    </row>
    <row r="178">
      <c r="B178" s="12"/>
      <c r="C178" s="12"/>
      <c r="D178" s="12"/>
      <c r="E178" s="12"/>
    </row>
    <row r="179">
      <c r="B179" s="12"/>
      <c r="C179" s="12"/>
      <c r="D179" s="12"/>
      <c r="E179" s="12"/>
    </row>
    <row r="180">
      <c r="B180" s="12"/>
      <c r="C180" s="12"/>
      <c r="D180" s="12"/>
      <c r="E180" s="12"/>
    </row>
    <row r="181">
      <c r="B181" s="12"/>
      <c r="C181" s="12"/>
      <c r="D181" s="12"/>
      <c r="E181" s="12"/>
    </row>
    <row r="182">
      <c r="B182" s="12"/>
      <c r="C182" s="12"/>
      <c r="D182" s="12"/>
      <c r="E182" s="12"/>
    </row>
    <row r="183">
      <c r="B183" s="12"/>
      <c r="C183" s="12"/>
      <c r="D183" s="12"/>
      <c r="E183" s="12"/>
    </row>
    <row r="184">
      <c r="B184" s="12"/>
      <c r="C184" s="12"/>
      <c r="D184" s="12"/>
      <c r="E184" s="12"/>
    </row>
    <row r="185">
      <c r="B185" s="12"/>
      <c r="C185" s="12"/>
      <c r="D185" s="12"/>
      <c r="E185" s="12"/>
    </row>
    <row r="186">
      <c r="B186" s="12"/>
      <c r="C186" s="12"/>
      <c r="D186" s="12"/>
      <c r="E186" s="12"/>
    </row>
    <row r="187">
      <c r="B187" s="12"/>
      <c r="C187" s="12"/>
      <c r="D187" s="12"/>
      <c r="E187" s="12"/>
    </row>
    <row r="188">
      <c r="B188" s="12"/>
      <c r="C188" s="12"/>
      <c r="D188" s="12"/>
      <c r="E188" s="12"/>
    </row>
    <row r="189">
      <c r="B189" s="12"/>
      <c r="C189" s="12"/>
      <c r="D189" s="12"/>
      <c r="E189" s="12"/>
    </row>
    <row r="190">
      <c r="B190" s="12"/>
      <c r="C190" s="12"/>
      <c r="D190" s="12"/>
      <c r="E190" s="12"/>
    </row>
    <row r="191">
      <c r="B191" s="12"/>
      <c r="C191" s="12"/>
      <c r="D191" s="12"/>
      <c r="E191" s="12"/>
    </row>
    <row r="192">
      <c r="B192" s="12"/>
      <c r="C192" s="12"/>
      <c r="D192" s="12"/>
      <c r="E192" s="12"/>
    </row>
    <row r="193">
      <c r="B193" s="12"/>
      <c r="C193" s="12"/>
      <c r="D193" s="12"/>
      <c r="E193" s="12"/>
    </row>
    <row r="194">
      <c r="B194" s="12"/>
      <c r="C194" s="12"/>
      <c r="D194" s="12"/>
      <c r="E194" s="12"/>
    </row>
    <row r="195">
      <c r="B195" s="12"/>
      <c r="C195" s="12"/>
      <c r="D195" s="12"/>
      <c r="E195" s="12"/>
    </row>
    <row r="196">
      <c r="B196" s="12"/>
      <c r="C196" s="12"/>
      <c r="D196" s="12"/>
      <c r="E196" s="12"/>
    </row>
    <row r="197">
      <c r="B197" s="12"/>
      <c r="C197" s="12"/>
      <c r="D197" s="12"/>
      <c r="E197" s="12"/>
    </row>
    <row r="198">
      <c r="B198" s="12"/>
      <c r="C198" s="12"/>
      <c r="D198" s="12"/>
      <c r="E198" s="12"/>
    </row>
    <row r="199">
      <c r="B199" s="12"/>
      <c r="C199" s="12"/>
      <c r="D199" s="12"/>
      <c r="E199" s="12"/>
    </row>
    <row r="200">
      <c r="B200" s="12"/>
      <c r="C200" s="12"/>
      <c r="D200" s="12"/>
      <c r="E200" s="12"/>
    </row>
    <row r="201">
      <c r="B201" s="12"/>
      <c r="C201" s="12"/>
      <c r="D201" s="12"/>
      <c r="E201" s="12"/>
    </row>
    <row r="202">
      <c r="B202" s="12"/>
      <c r="C202" s="12"/>
      <c r="D202" s="12"/>
      <c r="E202" s="12"/>
    </row>
    <row r="203">
      <c r="B203" s="12"/>
      <c r="C203" s="12"/>
      <c r="D203" s="12"/>
      <c r="E203" s="12"/>
    </row>
    <row r="204">
      <c r="B204" s="12"/>
      <c r="C204" s="12"/>
      <c r="D204" s="12"/>
      <c r="E204" s="12"/>
    </row>
    <row r="205">
      <c r="B205" s="12"/>
      <c r="C205" s="12"/>
      <c r="D205" s="12"/>
      <c r="E205" s="12"/>
    </row>
    <row r="206">
      <c r="B206" s="12"/>
      <c r="C206" s="12"/>
      <c r="D206" s="12"/>
      <c r="E206" s="12"/>
    </row>
    <row r="207">
      <c r="B207" s="12"/>
      <c r="C207" s="12"/>
      <c r="D207" s="12"/>
      <c r="E207" s="12"/>
    </row>
    <row r="208">
      <c r="B208" s="12"/>
      <c r="C208" s="12"/>
      <c r="D208" s="12"/>
      <c r="E208" s="12"/>
    </row>
    <row r="209">
      <c r="B209" s="12"/>
      <c r="C209" s="12"/>
      <c r="D209" s="12"/>
      <c r="E209" s="12"/>
    </row>
    <row r="210">
      <c r="B210" s="12"/>
      <c r="C210" s="12"/>
      <c r="D210" s="12"/>
      <c r="E210" s="12"/>
    </row>
    <row r="211">
      <c r="B211" s="12"/>
      <c r="C211" s="12"/>
      <c r="D211" s="12"/>
      <c r="E211" s="12"/>
    </row>
    <row r="212">
      <c r="B212" s="12"/>
      <c r="C212" s="12"/>
      <c r="D212" s="12"/>
      <c r="E212" s="12"/>
    </row>
    <row r="213">
      <c r="B213" s="12"/>
      <c r="C213" s="12"/>
      <c r="D213" s="12"/>
      <c r="E213" s="12"/>
    </row>
    <row r="214">
      <c r="B214" s="12"/>
      <c r="C214" s="12"/>
      <c r="D214" s="12"/>
      <c r="E214" s="12"/>
    </row>
    <row r="215">
      <c r="B215" s="12"/>
      <c r="C215" s="12"/>
      <c r="D215" s="12"/>
      <c r="E215" s="12"/>
    </row>
    <row r="216">
      <c r="B216" s="12"/>
      <c r="C216" s="12"/>
      <c r="D216" s="12"/>
      <c r="E216" s="12"/>
    </row>
    <row r="217">
      <c r="B217" s="12"/>
      <c r="C217" s="12"/>
      <c r="D217" s="12"/>
      <c r="E217" s="12"/>
    </row>
    <row r="218">
      <c r="B218" s="12"/>
      <c r="C218" s="12"/>
      <c r="D218" s="12"/>
      <c r="E218" s="12"/>
    </row>
    <row r="219">
      <c r="B219" s="12"/>
      <c r="C219" s="12"/>
      <c r="D219" s="12"/>
      <c r="E219" s="12"/>
    </row>
    <row r="220">
      <c r="B220" s="12"/>
      <c r="C220" s="12"/>
      <c r="D220" s="12"/>
      <c r="E220" s="12"/>
    </row>
    <row r="221">
      <c r="B221" s="12"/>
      <c r="C221" s="12"/>
      <c r="D221" s="12"/>
      <c r="E221" s="12"/>
    </row>
    <row r="222">
      <c r="B222" s="12"/>
      <c r="C222" s="12"/>
      <c r="D222" s="12"/>
      <c r="E222" s="12"/>
    </row>
    <row r="223">
      <c r="B223" s="12"/>
      <c r="C223" s="12"/>
      <c r="D223" s="12"/>
      <c r="E223" s="12"/>
    </row>
    <row r="224">
      <c r="B224" s="12"/>
      <c r="C224" s="12"/>
      <c r="D224" s="12"/>
      <c r="E224" s="12"/>
    </row>
    <row r="225">
      <c r="B225" s="12"/>
      <c r="C225" s="12"/>
      <c r="D225" s="12"/>
      <c r="E225" s="12"/>
    </row>
    <row r="226">
      <c r="B226" s="12"/>
      <c r="C226" s="12"/>
      <c r="D226" s="12"/>
      <c r="E226" s="12"/>
    </row>
    <row r="227">
      <c r="B227" s="12"/>
      <c r="C227" s="12"/>
      <c r="D227" s="12"/>
      <c r="E227" s="12"/>
    </row>
    <row r="228">
      <c r="B228" s="12"/>
      <c r="C228" s="12"/>
      <c r="D228" s="12"/>
      <c r="E228" s="12"/>
    </row>
    <row r="229">
      <c r="B229" s="12"/>
      <c r="C229" s="12"/>
      <c r="D229" s="12"/>
      <c r="E229" s="12"/>
    </row>
    <row r="230">
      <c r="B230" s="12"/>
      <c r="C230" s="12"/>
      <c r="D230" s="12"/>
      <c r="E230" s="12"/>
    </row>
    <row r="231">
      <c r="B231" s="12"/>
      <c r="C231" s="12"/>
      <c r="D231" s="12"/>
      <c r="E231" s="12"/>
    </row>
    <row r="232">
      <c r="B232" s="12"/>
      <c r="C232" s="12"/>
      <c r="D232" s="12"/>
      <c r="E232" s="12"/>
    </row>
    <row r="233">
      <c r="B233" s="12"/>
      <c r="C233" s="12"/>
      <c r="D233" s="12"/>
      <c r="E233" s="12"/>
    </row>
    <row r="234">
      <c r="B234" s="12"/>
      <c r="C234" s="12"/>
      <c r="D234" s="12"/>
      <c r="E234" s="12"/>
    </row>
    <row r="235">
      <c r="B235" s="12"/>
      <c r="C235" s="12"/>
      <c r="D235" s="12"/>
      <c r="E235" s="12"/>
    </row>
    <row r="236">
      <c r="B236" s="12"/>
      <c r="C236" s="12"/>
      <c r="D236" s="12"/>
      <c r="E236" s="12"/>
    </row>
    <row r="237">
      <c r="B237" s="12"/>
      <c r="C237" s="12"/>
      <c r="D237" s="12"/>
      <c r="E237" s="12"/>
    </row>
    <row r="238">
      <c r="B238" s="12"/>
      <c r="C238" s="12"/>
      <c r="D238" s="12"/>
      <c r="E238" s="12"/>
    </row>
    <row r="239">
      <c r="B239" s="12"/>
      <c r="C239" s="12"/>
      <c r="D239" s="12"/>
      <c r="E239" s="12"/>
    </row>
    <row r="240">
      <c r="B240" s="12"/>
      <c r="C240" s="12"/>
      <c r="D240" s="12"/>
      <c r="E240" s="12"/>
    </row>
    <row r="241">
      <c r="B241" s="12"/>
      <c r="C241" s="12"/>
      <c r="D241" s="12"/>
      <c r="E241" s="12"/>
    </row>
    <row r="242">
      <c r="B242" s="12"/>
      <c r="C242" s="12"/>
      <c r="D242" s="12"/>
      <c r="E242" s="12"/>
    </row>
    <row r="243">
      <c r="B243" s="12"/>
      <c r="C243" s="12"/>
      <c r="D243" s="12"/>
      <c r="E243" s="12"/>
    </row>
    <row r="244">
      <c r="B244" s="12"/>
      <c r="C244" s="12"/>
      <c r="D244" s="12"/>
      <c r="E244" s="12"/>
    </row>
    <row r="245">
      <c r="B245" s="12"/>
      <c r="C245" s="12"/>
      <c r="D245" s="12"/>
      <c r="E245" s="12"/>
    </row>
    <row r="246">
      <c r="B246" s="12"/>
      <c r="C246" s="12"/>
      <c r="D246" s="12"/>
      <c r="E246" s="12"/>
    </row>
    <row r="247">
      <c r="B247" s="12"/>
      <c r="C247" s="12"/>
      <c r="D247" s="12"/>
      <c r="E247" s="12"/>
    </row>
    <row r="248">
      <c r="B248" s="12"/>
      <c r="C248" s="12"/>
      <c r="D248" s="12"/>
      <c r="E248" s="12"/>
    </row>
    <row r="249">
      <c r="B249" s="12"/>
      <c r="C249" s="12"/>
      <c r="D249" s="12"/>
      <c r="E249" s="12"/>
    </row>
    <row r="250">
      <c r="B250" s="12"/>
      <c r="C250" s="12"/>
      <c r="D250" s="12"/>
      <c r="E250" s="12"/>
    </row>
    <row r="251">
      <c r="B251" s="12"/>
      <c r="C251" s="12"/>
      <c r="D251" s="12"/>
      <c r="E251" s="12"/>
    </row>
    <row r="252">
      <c r="B252" s="12"/>
      <c r="C252" s="12"/>
      <c r="D252" s="12"/>
      <c r="E252" s="12"/>
    </row>
    <row r="253">
      <c r="B253" s="12"/>
      <c r="C253" s="12"/>
      <c r="D253" s="12"/>
      <c r="E253" s="12"/>
    </row>
    <row r="254">
      <c r="B254" s="12"/>
      <c r="C254" s="12"/>
      <c r="D254" s="12"/>
      <c r="E254" s="12"/>
    </row>
    <row r="255">
      <c r="B255" s="12"/>
      <c r="C255" s="12"/>
      <c r="D255" s="12"/>
      <c r="E255" s="12"/>
    </row>
    <row r="256">
      <c r="B256" s="12"/>
      <c r="C256" s="12"/>
      <c r="D256" s="12"/>
      <c r="E256" s="12"/>
    </row>
    <row r="257">
      <c r="B257" s="12"/>
      <c r="C257" s="12"/>
      <c r="D257" s="12"/>
      <c r="E257" s="12"/>
    </row>
    <row r="258">
      <c r="B258" s="12"/>
      <c r="C258" s="12"/>
      <c r="D258" s="12"/>
      <c r="E258" s="12"/>
    </row>
    <row r="259">
      <c r="B259" s="12"/>
      <c r="C259" s="12"/>
      <c r="D259" s="12"/>
      <c r="E259" s="12"/>
    </row>
    <row r="260">
      <c r="B260" s="12"/>
      <c r="C260" s="12"/>
      <c r="D260" s="12"/>
      <c r="E260" s="12"/>
    </row>
    <row r="261">
      <c r="B261" s="12"/>
      <c r="C261" s="12"/>
      <c r="D261" s="12"/>
      <c r="E261" s="12"/>
    </row>
    <row r="262">
      <c r="B262" s="12"/>
      <c r="C262" s="12"/>
      <c r="D262" s="12"/>
      <c r="E262" s="12"/>
    </row>
    <row r="263">
      <c r="B263" s="12"/>
      <c r="C263" s="12"/>
      <c r="D263" s="12"/>
      <c r="E263" s="12"/>
    </row>
    <row r="264">
      <c r="B264" s="12"/>
      <c r="C264" s="12"/>
      <c r="D264" s="12"/>
      <c r="E264" s="12"/>
    </row>
    <row r="265">
      <c r="B265" s="12"/>
      <c r="C265" s="12"/>
      <c r="D265" s="12"/>
      <c r="E265" s="12"/>
    </row>
    <row r="266">
      <c r="B266" s="12"/>
      <c r="C266" s="12"/>
      <c r="D266" s="12"/>
      <c r="E266" s="12"/>
    </row>
    <row r="267">
      <c r="B267" s="12"/>
      <c r="C267" s="12"/>
      <c r="D267" s="12"/>
      <c r="E267" s="12"/>
    </row>
    <row r="268">
      <c r="B268" s="12"/>
      <c r="C268" s="12"/>
      <c r="D268" s="12"/>
      <c r="E268" s="12"/>
    </row>
    <row r="269">
      <c r="B269" s="12"/>
      <c r="C269" s="12"/>
      <c r="D269" s="12"/>
      <c r="E269" s="12"/>
    </row>
    <row r="270">
      <c r="B270" s="12"/>
      <c r="C270" s="12"/>
      <c r="D270" s="12"/>
      <c r="E270" s="12"/>
    </row>
    <row r="271">
      <c r="B271" s="12"/>
      <c r="C271" s="12"/>
      <c r="D271" s="12"/>
      <c r="E271" s="12"/>
    </row>
    <row r="272">
      <c r="B272" s="12"/>
      <c r="C272" s="12"/>
      <c r="D272" s="12"/>
      <c r="E272" s="12"/>
    </row>
    <row r="273">
      <c r="B273" s="12"/>
      <c r="C273" s="12"/>
      <c r="D273" s="12"/>
      <c r="E273" s="12"/>
    </row>
    <row r="274">
      <c r="B274" s="12"/>
      <c r="C274" s="12"/>
      <c r="D274" s="12"/>
      <c r="E274" s="12"/>
    </row>
    <row r="275">
      <c r="B275" s="12"/>
      <c r="C275" s="12"/>
      <c r="D275" s="12"/>
      <c r="E275" s="12"/>
    </row>
    <row r="276">
      <c r="B276" s="12"/>
      <c r="C276" s="12"/>
      <c r="D276" s="12"/>
      <c r="E276" s="12"/>
    </row>
    <row r="277">
      <c r="B277" s="12"/>
      <c r="C277" s="12"/>
      <c r="D277" s="12"/>
      <c r="E277" s="12"/>
    </row>
    <row r="278">
      <c r="B278" s="12"/>
      <c r="C278" s="12"/>
      <c r="D278" s="12"/>
      <c r="E278" s="12"/>
    </row>
    <row r="279">
      <c r="B279" s="12"/>
      <c r="C279" s="12"/>
      <c r="D279" s="12"/>
      <c r="E279" s="12"/>
    </row>
    <row r="280">
      <c r="B280" s="12"/>
      <c r="C280" s="12"/>
      <c r="D280" s="12"/>
      <c r="E280" s="12"/>
    </row>
    <row r="281">
      <c r="B281" s="12"/>
      <c r="C281" s="12"/>
      <c r="D281" s="12"/>
      <c r="E281" s="12"/>
    </row>
    <row r="282">
      <c r="B282" s="12"/>
      <c r="C282" s="12"/>
      <c r="D282" s="12"/>
      <c r="E282" s="12"/>
    </row>
    <row r="283">
      <c r="B283" s="12"/>
      <c r="C283" s="12"/>
      <c r="D283" s="12"/>
      <c r="E283" s="12"/>
    </row>
    <row r="284">
      <c r="B284" s="12"/>
      <c r="C284" s="12"/>
      <c r="D284" s="12"/>
      <c r="E284" s="12"/>
    </row>
    <row r="285">
      <c r="B285" s="12"/>
      <c r="C285" s="12"/>
      <c r="D285" s="12"/>
      <c r="E285" s="12"/>
    </row>
    <row r="286">
      <c r="B286" s="12"/>
      <c r="C286" s="12"/>
      <c r="D286" s="12"/>
      <c r="E286" s="12"/>
    </row>
    <row r="287">
      <c r="B287" s="12"/>
      <c r="C287" s="12"/>
      <c r="D287" s="12"/>
      <c r="E287" s="12"/>
    </row>
    <row r="288">
      <c r="B288" s="12"/>
      <c r="C288" s="12"/>
      <c r="D288" s="12"/>
      <c r="E288" s="12"/>
    </row>
    <row r="289">
      <c r="B289" s="12"/>
      <c r="C289" s="12"/>
      <c r="D289" s="12"/>
      <c r="E289" s="12"/>
    </row>
    <row r="290">
      <c r="B290" s="12"/>
      <c r="C290" s="12"/>
      <c r="D290" s="12"/>
      <c r="E290" s="12"/>
    </row>
    <row r="291">
      <c r="B291" s="12"/>
      <c r="C291" s="12"/>
      <c r="D291" s="12"/>
      <c r="E291" s="12"/>
    </row>
    <row r="292">
      <c r="B292" s="12"/>
      <c r="C292" s="12"/>
      <c r="D292" s="12"/>
      <c r="E292" s="12"/>
    </row>
    <row r="293">
      <c r="B293" s="12"/>
      <c r="C293" s="12"/>
      <c r="D293" s="12"/>
      <c r="E293" s="12"/>
    </row>
    <row r="294">
      <c r="B294" s="12"/>
      <c r="C294" s="12"/>
      <c r="D294" s="12"/>
      <c r="E294" s="12"/>
    </row>
    <row r="295">
      <c r="B295" s="12"/>
      <c r="C295" s="12"/>
      <c r="D295" s="12"/>
      <c r="E295" s="12"/>
    </row>
    <row r="296">
      <c r="B296" s="12"/>
      <c r="C296" s="12"/>
      <c r="D296" s="12"/>
      <c r="E296" s="12"/>
    </row>
    <row r="297">
      <c r="B297" s="12"/>
      <c r="C297" s="12"/>
      <c r="D297" s="12"/>
      <c r="E297" s="12"/>
    </row>
    <row r="298">
      <c r="B298" s="12"/>
      <c r="C298" s="12"/>
      <c r="D298" s="12"/>
      <c r="E298" s="12"/>
    </row>
    <row r="299">
      <c r="B299" s="12"/>
      <c r="C299" s="12"/>
      <c r="D299" s="12"/>
      <c r="E299" s="12"/>
    </row>
    <row r="300">
      <c r="B300" s="12"/>
      <c r="C300" s="12"/>
      <c r="D300" s="12"/>
      <c r="E300" s="12"/>
    </row>
    <row r="301">
      <c r="B301" s="12"/>
      <c r="C301" s="12"/>
      <c r="D301" s="12"/>
      <c r="E301" s="12"/>
    </row>
    <row r="302">
      <c r="B302" s="12"/>
      <c r="C302" s="12"/>
      <c r="D302" s="12"/>
      <c r="E302" s="12"/>
    </row>
    <row r="303">
      <c r="B303" s="12"/>
      <c r="C303" s="12"/>
      <c r="D303" s="12"/>
      <c r="E303" s="12"/>
    </row>
    <row r="304">
      <c r="B304" s="12"/>
      <c r="C304" s="12"/>
      <c r="D304" s="12"/>
      <c r="E304" s="12"/>
    </row>
    <row r="305">
      <c r="B305" s="12"/>
      <c r="C305" s="12"/>
      <c r="D305" s="12"/>
      <c r="E305" s="12"/>
    </row>
    <row r="306">
      <c r="B306" s="12"/>
      <c r="C306" s="12"/>
      <c r="D306" s="12"/>
      <c r="E306" s="12"/>
    </row>
    <row r="307">
      <c r="B307" s="12"/>
      <c r="C307" s="12"/>
      <c r="D307" s="12"/>
      <c r="E307" s="12"/>
    </row>
    <row r="308">
      <c r="B308" s="12"/>
      <c r="C308" s="12"/>
      <c r="D308" s="12"/>
      <c r="E308" s="12"/>
    </row>
    <row r="309">
      <c r="B309" s="12"/>
      <c r="C309" s="12"/>
      <c r="D309" s="12"/>
      <c r="E309" s="12"/>
    </row>
    <row r="310">
      <c r="B310" s="12"/>
      <c r="C310" s="12"/>
      <c r="D310" s="12"/>
      <c r="E310" s="12"/>
    </row>
    <row r="311">
      <c r="B311" s="12"/>
      <c r="C311" s="12"/>
      <c r="D311" s="12"/>
      <c r="E311" s="12"/>
    </row>
    <row r="312">
      <c r="B312" s="12"/>
      <c r="C312" s="12"/>
      <c r="D312" s="12"/>
      <c r="E312" s="12"/>
    </row>
    <row r="313">
      <c r="B313" s="12"/>
      <c r="C313" s="12"/>
      <c r="D313" s="12"/>
      <c r="E313" s="12"/>
    </row>
    <row r="314">
      <c r="B314" s="12"/>
      <c r="C314" s="12"/>
      <c r="D314" s="12"/>
      <c r="E314" s="12"/>
    </row>
    <row r="315">
      <c r="B315" s="12"/>
      <c r="C315" s="12"/>
      <c r="D315" s="12"/>
      <c r="E315" s="12"/>
    </row>
    <row r="316">
      <c r="B316" s="12"/>
      <c r="C316" s="12"/>
      <c r="D316" s="12"/>
      <c r="E316" s="12"/>
    </row>
    <row r="317">
      <c r="B317" s="12"/>
      <c r="C317" s="12"/>
      <c r="D317" s="12"/>
      <c r="E317" s="12"/>
    </row>
    <row r="318">
      <c r="B318" s="12"/>
      <c r="C318" s="12"/>
      <c r="D318" s="12"/>
      <c r="E318" s="12"/>
    </row>
    <row r="319">
      <c r="B319" s="12"/>
      <c r="C319" s="12"/>
      <c r="D319" s="12"/>
      <c r="E319" s="12"/>
    </row>
    <row r="320">
      <c r="B320" s="12"/>
      <c r="C320" s="12"/>
      <c r="D320" s="12"/>
      <c r="E320" s="12"/>
    </row>
    <row r="321">
      <c r="B321" s="12"/>
      <c r="C321" s="12"/>
      <c r="D321" s="12"/>
      <c r="E321" s="12"/>
    </row>
    <row r="322">
      <c r="B322" s="12"/>
      <c r="C322" s="12"/>
      <c r="D322" s="12"/>
      <c r="E322" s="12"/>
    </row>
    <row r="323">
      <c r="B323" s="12"/>
      <c r="C323" s="12"/>
      <c r="D323" s="12"/>
      <c r="E323" s="12"/>
    </row>
    <row r="324">
      <c r="B324" s="12"/>
      <c r="C324" s="12"/>
      <c r="D324" s="12"/>
      <c r="E324" s="12"/>
    </row>
    <row r="325">
      <c r="B325" s="12"/>
      <c r="C325" s="12"/>
      <c r="D325" s="12"/>
      <c r="E325" s="12"/>
    </row>
    <row r="326">
      <c r="B326" s="12"/>
      <c r="C326" s="12"/>
      <c r="D326" s="12"/>
      <c r="E326" s="12"/>
    </row>
    <row r="327">
      <c r="B327" s="12"/>
      <c r="C327" s="12"/>
      <c r="D327" s="12"/>
      <c r="E327" s="12"/>
    </row>
    <row r="328">
      <c r="B328" s="12"/>
      <c r="C328" s="12"/>
      <c r="D328" s="12"/>
      <c r="E328" s="12"/>
    </row>
    <row r="329">
      <c r="B329" s="12"/>
      <c r="C329" s="12"/>
      <c r="D329" s="12"/>
      <c r="E329" s="12"/>
    </row>
    <row r="330">
      <c r="B330" s="12"/>
      <c r="C330" s="12"/>
      <c r="D330" s="12"/>
      <c r="E330" s="12"/>
    </row>
    <row r="331">
      <c r="B331" s="12"/>
      <c r="C331" s="12"/>
      <c r="D331" s="12"/>
      <c r="E331" s="12"/>
    </row>
    <row r="332">
      <c r="B332" s="12"/>
      <c r="C332" s="12"/>
      <c r="D332" s="12"/>
      <c r="E332" s="12"/>
    </row>
    <row r="333">
      <c r="B333" s="12"/>
      <c r="C333" s="12"/>
      <c r="D333" s="12"/>
      <c r="E333" s="12"/>
    </row>
    <row r="334">
      <c r="B334" s="12"/>
      <c r="C334" s="12"/>
      <c r="D334" s="12"/>
      <c r="E334" s="12"/>
    </row>
    <row r="335">
      <c r="B335" s="12"/>
      <c r="C335" s="12"/>
      <c r="D335" s="12"/>
      <c r="E335" s="12"/>
    </row>
    <row r="336">
      <c r="B336" s="12"/>
      <c r="C336" s="12"/>
      <c r="D336" s="12"/>
      <c r="E336" s="12"/>
    </row>
    <row r="337">
      <c r="B337" s="12"/>
      <c r="C337" s="12"/>
      <c r="D337" s="12"/>
      <c r="E337" s="12"/>
    </row>
    <row r="338">
      <c r="B338" s="12"/>
      <c r="C338" s="12"/>
      <c r="D338" s="12"/>
      <c r="E338" s="12"/>
    </row>
    <row r="339">
      <c r="B339" s="12"/>
      <c r="C339" s="12"/>
      <c r="D339" s="12"/>
      <c r="E339" s="12"/>
    </row>
    <row r="340">
      <c r="B340" s="12"/>
      <c r="C340" s="12"/>
      <c r="D340" s="12"/>
      <c r="E340" s="12"/>
    </row>
    <row r="341">
      <c r="B341" s="12"/>
      <c r="C341" s="12"/>
      <c r="D341" s="12"/>
      <c r="E341" s="12"/>
    </row>
    <row r="342">
      <c r="B342" s="12"/>
      <c r="C342" s="12"/>
      <c r="D342" s="12"/>
      <c r="E342" s="12"/>
    </row>
    <row r="343">
      <c r="B343" s="12"/>
      <c r="C343" s="12"/>
      <c r="D343" s="12"/>
      <c r="E343" s="12"/>
    </row>
    <row r="344">
      <c r="B344" s="12"/>
      <c r="C344" s="12"/>
      <c r="D344" s="12"/>
      <c r="E344" s="12"/>
    </row>
    <row r="345">
      <c r="B345" s="12"/>
      <c r="C345" s="12"/>
      <c r="D345" s="12"/>
      <c r="E345" s="12"/>
    </row>
    <row r="346">
      <c r="B346" s="12"/>
      <c r="C346" s="12"/>
      <c r="D346" s="12"/>
      <c r="E346" s="12"/>
    </row>
    <row r="347">
      <c r="B347" s="12"/>
      <c r="C347" s="12"/>
      <c r="D347" s="12"/>
      <c r="E347" s="12"/>
    </row>
    <row r="348">
      <c r="B348" s="12"/>
      <c r="C348" s="12"/>
      <c r="D348" s="12"/>
      <c r="E348" s="12"/>
    </row>
    <row r="349">
      <c r="B349" s="12"/>
      <c r="C349" s="12"/>
      <c r="D349" s="12"/>
      <c r="E349" s="12"/>
    </row>
    <row r="350">
      <c r="B350" s="12"/>
      <c r="C350" s="12"/>
      <c r="D350" s="12"/>
      <c r="E350" s="12"/>
    </row>
    <row r="351">
      <c r="B351" s="12"/>
      <c r="C351" s="12"/>
      <c r="D351" s="12"/>
      <c r="E351" s="12"/>
    </row>
    <row r="352">
      <c r="B352" s="12"/>
      <c r="C352" s="12"/>
      <c r="D352" s="12"/>
      <c r="E352" s="12"/>
    </row>
    <row r="353">
      <c r="B353" s="12"/>
      <c r="C353" s="12"/>
      <c r="D353" s="12"/>
      <c r="E353" s="12"/>
    </row>
    <row r="354">
      <c r="B354" s="12"/>
      <c r="C354" s="12"/>
      <c r="D354" s="12"/>
      <c r="E354" s="12"/>
    </row>
    <row r="355">
      <c r="B355" s="12"/>
      <c r="C355" s="12"/>
      <c r="D355" s="12"/>
      <c r="E355" s="12"/>
    </row>
    <row r="356">
      <c r="B356" s="12"/>
      <c r="C356" s="12"/>
      <c r="D356" s="12"/>
      <c r="E356" s="12"/>
    </row>
    <row r="357">
      <c r="B357" s="12"/>
      <c r="C357" s="12"/>
      <c r="D357" s="12"/>
      <c r="E357" s="12"/>
    </row>
    <row r="358">
      <c r="B358" s="12"/>
      <c r="C358" s="12"/>
      <c r="D358" s="12"/>
      <c r="E358" s="12"/>
    </row>
    <row r="359">
      <c r="B359" s="12"/>
      <c r="C359" s="12"/>
      <c r="D359" s="12"/>
      <c r="E359" s="12"/>
    </row>
    <row r="360">
      <c r="B360" s="12"/>
      <c r="C360" s="12"/>
      <c r="D360" s="12"/>
      <c r="E360" s="12"/>
    </row>
    <row r="361">
      <c r="B361" s="12"/>
      <c r="C361" s="12"/>
      <c r="D361" s="12"/>
      <c r="E361" s="12"/>
    </row>
    <row r="362">
      <c r="B362" s="12"/>
      <c r="C362" s="12"/>
      <c r="D362" s="12"/>
      <c r="E362" s="12"/>
    </row>
    <row r="363">
      <c r="B363" s="12"/>
      <c r="C363" s="12"/>
      <c r="D363" s="12"/>
      <c r="E363" s="12"/>
    </row>
    <row r="364">
      <c r="B364" s="12"/>
      <c r="C364" s="12"/>
      <c r="D364" s="12"/>
      <c r="E364" s="12"/>
    </row>
    <row r="365">
      <c r="B365" s="12"/>
      <c r="C365" s="12"/>
      <c r="D365" s="12"/>
      <c r="E365" s="12"/>
    </row>
    <row r="366">
      <c r="B366" s="12"/>
      <c r="C366" s="12"/>
      <c r="D366" s="12"/>
      <c r="E366" s="12"/>
    </row>
    <row r="367">
      <c r="B367" s="12"/>
      <c r="C367" s="12"/>
      <c r="D367" s="12"/>
      <c r="E367" s="12"/>
    </row>
    <row r="368">
      <c r="B368" s="12"/>
      <c r="C368" s="12"/>
      <c r="D368" s="12"/>
      <c r="E368" s="12"/>
    </row>
    <row r="369">
      <c r="B369" s="12"/>
      <c r="C369" s="12"/>
      <c r="D369" s="12"/>
      <c r="E369" s="12"/>
    </row>
    <row r="370">
      <c r="B370" s="12"/>
      <c r="C370" s="12"/>
      <c r="D370" s="12"/>
      <c r="E370" s="12"/>
    </row>
    <row r="371">
      <c r="B371" s="12"/>
      <c r="C371" s="12"/>
      <c r="D371" s="12"/>
      <c r="E371" s="12"/>
    </row>
    <row r="372">
      <c r="B372" s="12"/>
      <c r="C372" s="12"/>
      <c r="D372" s="12"/>
      <c r="E372" s="12"/>
    </row>
    <row r="373">
      <c r="B373" s="12"/>
      <c r="C373" s="12"/>
      <c r="D373" s="12"/>
      <c r="E373" s="12"/>
    </row>
    <row r="374">
      <c r="B374" s="12"/>
      <c r="C374" s="12"/>
      <c r="D374" s="12"/>
      <c r="E374" s="12"/>
    </row>
    <row r="375">
      <c r="B375" s="12"/>
      <c r="C375" s="12"/>
      <c r="D375" s="12"/>
      <c r="E375" s="12"/>
    </row>
    <row r="376">
      <c r="B376" s="12"/>
      <c r="C376" s="12"/>
      <c r="D376" s="12"/>
      <c r="E376" s="12"/>
    </row>
    <row r="377">
      <c r="B377" s="12"/>
      <c r="C377" s="12"/>
      <c r="D377" s="12"/>
      <c r="E377" s="12"/>
    </row>
    <row r="378">
      <c r="B378" s="12"/>
      <c r="C378" s="12"/>
      <c r="D378" s="12"/>
      <c r="E378" s="12"/>
    </row>
    <row r="379">
      <c r="B379" s="12"/>
      <c r="C379" s="12"/>
      <c r="D379" s="12"/>
      <c r="E379" s="12"/>
    </row>
    <row r="380">
      <c r="B380" s="12"/>
      <c r="C380" s="12"/>
      <c r="D380" s="12"/>
      <c r="E380" s="12"/>
    </row>
    <row r="381">
      <c r="B381" s="12"/>
      <c r="C381" s="12"/>
      <c r="D381" s="12"/>
      <c r="E381" s="12"/>
    </row>
    <row r="382">
      <c r="B382" s="12"/>
      <c r="C382" s="12"/>
      <c r="D382" s="12"/>
      <c r="E382" s="12"/>
    </row>
    <row r="383">
      <c r="B383" s="12"/>
      <c r="C383" s="12"/>
      <c r="D383" s="12"/>
      <c r="E383" s="12"/>
    </row>
    <row r="384">
      <c r="B384" s="12"/>
      <c r="C384" s="12"/>
      <c r="D384" s="12"/>
      <c r="E384" s="12"/>
    </row>
    <row r="385">
      <c r="B385" s="12"/>
      <c r="C385" s="12"/>
      <c r="D385" s="12"/>
      <c r="E385" s="12"/>
    </row>
    <row r="386">
      <c r="B386" s="12"/>
      <c r="C386" s="12"/>
      <c r="D386" s="12"/>
      <c r="E386" s="12"/>
    </row>
    <row r="387">
      <c r="B387" s="12"/>
      <c r="C387" s="12"/>
      <c r="D387" s="12"/>
      <c r="E387" s="12"/>
    </row>
    <row r="388">
      <c r="B388" s="12"/>
      <c r="C388" s="12"/>
      <c r="D388" s="12"/>
      <c r="E388" s="12"/>
    </row>
    <row r="389">
      <c r="B389" s="12"/>
      <c r="C389" s="12"/>
      <c r="D389" s="12"/>
      <c r="E389" s="12"/>
    </row>
    <row r="390">
      <c r="B390" s="12"/>
      <c r="C390" s="12"/>
      <c r="D390" s="12"/>
      <c r="E390" s="12"/>
    </row>
    <row r="391">
      <c r="B391" s="12"/>
      <c r="C391" s="12"/>
      <c r="D391" s="12"/>
      <c r="E391" s="12"/>
    </row>
    <row r="392">
      <c r="B392" s="12"/>
      <c r="C392" s="12"/>
      <c r="D392" s="12"/>
      <c r="E392" s="12"/>
    </row>
    <row r="393">
      <c r="B393" s="12"/>
      <c r="C393" s="12"/>
      <c r="D393" s="12"/>
      <c r="E393" s="12"/>
    </row>
    <row r="394">
      <c r="B394" s="12"/>
      <c r="C394" s="12"/>
      <c r="D394" s="12"/>
      <c r="E394" s="12"/>
    </row>
    <row r="395">
      <c r="B395" s="12"/>
      <c r="C395" s="12"/>
      <c r="D395" s="12"/>
      <c r="E395" s="12"/>
    </row>
    <row r="396">
      <c r="B396" s="12"/>
      <c r="C396" s="12"/>
      <c r="D396" s="12"/>
      <c r="E396" s="12"/>
    </row>
    <row r="397">
      <c r="B397" s="12"/>
      <c r="C397" s="12"/>
      <c r="D397" s="12"/>
      <c r="E397" s="12"/>
    </row>
    <row r="398">
      <c r="B398" s="12"/>
      <c r="C398" s="12"/>
      <c r="D398" s="12"/>
      <c r="E398" s="12"/>
    </row>
    <row r="399">
      <c r="B399" s="12"/>
      <c r="C399" s="12"/>
      <c r="D399" s="12"/>
      <c r="E399" s="12"/>
    </row>
    <row r="400">
      <c r="B400" s="12"/>
      <c r="C400" s="12"/>
      <c r="D400" s="12"/>
      <c r="E400" s="12"/>
    </row>
    <row r="401">
      <c r="B401" s="12"/>
      <c r="C401" s="12"/>
      <c r="D401" s="12"/>
      <c r="E401" s="12"/>
    </row>
    <row r="402">
      <c r="B402" s="12"/>
      <c r="C402" s="12"/>
      <c r="D402" s="12"/>
      <c r="E402" s="12"/>
    </row>
    <row r="403">
      <c r="B403" s="12"/>
      <c r="C403" s="12"/>
      <c r="D403" s="12"/>
      <c r="E403" s="12"/>
    </row>
    <row r="404">
      <c r="B404" s="12"/>
      <c r="C404" s="12"/>
      <c r="D404" s="12"/>
      <c r="E404" s="12"/>
    </row>
    <row r="405">
      <c r="B405" s="12"/>
      <c r="C405" s="12"/>
      <c r="D405" s="12"/>
      <c r="E405" s="12"/>
    </row>
    <row r="406">
      <c r="B406" s="12"/>
      <c r="C406" s="12"/>
      <c r="D406" s="12"/>
      <c r="E406" s="12"/>
    </row>
    <row r="407">
      <c r="B407" s="12"/>
      <c r="C407" s="12"/>
      <c r="D407" s="12"/>
      <c r="E407" s="12"/>
    </row>
    <row r="408">
      <c r="B408" s="12"/>
      <c r="C408" s="12"/>
      <c r="D408" s="12"/>
      <c r="E408" s="12"/>
    </row>
    <row r="409">
      <c r="B409" s="12"/>
      <c r="C409" s="12"/>
      <c r="D409" s="12"/>
      <c r="E409" s="12"/>
    </row>
    <row r="410">
      <c r="B410" s="12"/>
      <c r="C410" s="12"/>
      <c r="D410" s="12"/>
      <c r="E410" s="12"/>
    </row>
    <row r="411">
      <c r="B411" s="12"/>
      <c r="C411" s="12"/>
      <c r="D411" s="12"/>
      <c r="E411" s="12"/>
    </row>
    <row r="412">
      <c r="B412" s="12"/>
      <c r="C412" s="12"/>
      <c r="D412" s="12"/>
      <c r="E412" s="12"/>
    </row>
    <row r="413">
      <c r="B413" s="12"/>
      <c r="C413" s="12"/>
      <c r="D413" s="12"/>
      <c r="E413" s="12"/>
    </row>
    <row r="414">
      <c r="B414" s="12"/>
      <c r="C414" s="12"/>
      <c r="D414" s="12"/>
      <c r="E414" s="12"/>
    </row>
    <row r="415">
      <c r="B415" s="12"/>
      <c r="C415" s="12"/>
      <c r="D415" s="12"/>
      <c r="E415" s="12"/>
    </row>
    <row r="416">
      <c r="B416" s="12"/>
      <c r="C416" s="12"/>
      <c r="D416" s="12"/>
      <c r="E416" s="12"/>
    </row>
    <row r="417">
      <c r="B417" s="12"/>
      <c r="C417" s="12"/>
      <c r="D417" s="12"/>
      <c r="E417" s="12"/>
    </row>
    <row r="418">
      <c r="B418" s="12"/>
      <c r="C418" s="12"/>
      <c r="D418" s="12"/>
      <c r="E418" s="12"/>
    </row>
    <row r="419">
      <c r="B419" s="12"/>
      <c r="C419" s="12"/>
      <c r="D419" s="12"/>
      <c r="E419" s="12"/>
    </row>
    <row r="420">
      <c r="B420" s="12"/>
      <c r="C420" s="12"/>
      <c r="D420" s="12"/>
      <c r="E420" s="12"/>
    </row>
    <row r="421">
      <c r="B421" s="12"/>
      <c r="C421" s="12"/>
      <c r="D421" s="12"/>
      <c r="E421" s="12"/>
    </row>
    <row r="422">
      <c r="B422" s="12"/>
      <c r="C422" s="12"/>
      <c r="D422" s="12"/>
      <c r="E422" s="12"/>
    </row>
    <row r="423">
      <c r="B423" s="12"/>
      <c r="C423" s="12"/>
      <c r="D423" s="12"/>
      <c r="E423" s="12"/>
    </row>
    <row r="424">
      <c r="B424" s="12"/>
      <c r="C424" s="12"/>
      <c r="D424" s="12"/>
      <c r="E424" s="12"/>
    </row>
    <row r="425">
      <c r="B425" s="12"/>
      <c r="C425" s="12"/>
      <c r="D425" s="12"/>
      <c r="E425" s="12"/>
    </row>
    <row r="426">
      <c r="B426" s="12"/>
      <c r="C426" s="12"/>
      <c r="D426" s="12"/>
      <c r="E426" s="12"/>
    </row>
    <row r="427">
      <c r="B427" s="12"/>
      <c r="C427" s="12"/>
      <c r="D427" s="12"/>
      <c r="E427" s="12"/>
    </row>
    <row r="428">
      <c r="B428" s="12"/>
      <c r="C428" s="12"/>
      <c r="D428" s="12"/>
      <c r="E428" s="12"/>
    </row>
    <row r="429">
      <c r="B429" s="12"/>
      <c r="C429" s="12"/>
      <c r="D429" s="12"/>
      <c r="E429" s="12"/>
    </row>
    <row r="430">
      <c r="B430" s="12"/>
      <c r="C430" s="12"/>
      <c r="D430" s="12"/>
      <c r="E430" s="12"/>
    </row>
    <row r="431">
      <c r="B431" s="12"/>
      <c r="C431" s="12"/>
      <c r="D431" s="12"/>
      <c r="E431" s="12"/>
    </row>
    <row r="432">
      <c r="B432" s="12"/>
      <c r="C432" s="12"/>
      <c r="D432" s="12"/>
      <c r="E432" s="12"/>
    </row>
    <row r="433">
      <c r="B433" s="12"/>
      <c r="C433" s="12"/>
      <c r="D433" s="12"/>
      <c r="E433" s="12"/>
    </row>
    <row r="434">
      <c r="B434" s="12"/>
      <c r="C434" s="12"/>
      <c r="D434" s="12"/>
      <c r="E434" s="12"/>
    </row>
    <row r="435">
      <c r="B435" s="12"/>
      <c r="C435" s="12"/>
      <c r="D435" s="12"/>
      <c r="E435" s="12"/>
    </row>
    <row r="436">
      <c r="B436" s="12"/>
      <c r="C436" s="12"/>
      <c r="D436" s="12"/>
      <c r="E436" s="12"/>
    </row>
    <row r="437">
      <c r="B437" s="12"/>
      <c r="C437" s="12"/>
      <c r="D437" s="12"/>
      <c r="E437" s="12"/>
    </row>
    <row r="438">
      <c r="B438" s="12"/>
      <c r="C438" s="12"/>
      <c r="D438" s="12"/>
      <c r="E438" s="12"/>
    </row>
    <row r="439">
      <c r="B439" s="12"/>
      <c r="C439" s="12"/>
      <c r="D439" s="12"/>
      <c r="E439" s="12"/>
    </row>
    <row r="440">
      <c r="B440" s="12"/>
      <c r="C440" s="12"/>
      <c r="D440" s="12"/>
      <c r="E440" s="12"/>
    </row>
    <row r="441">
      <c r="B441" s="12"/>
      <c r="C441" s="12"/>
      <c r="D441" s="12"/>
      <c r="E441" s="12"/>
    </row>
    <row r="442">
      <c r="B442" s="12"/>
      <c r="C442" s="12"/>
      <c r="D442" s="12"/>
      <c r="E442" s="12"/>
    </row>
    <row r="443">
      <c r="B443" s="12"/>
      <c r="C443" s="12"/>
      <c r="D443" s="12"/>
      <c r="E443" s="12"/>
    </row>
    <row r="444">
      <c r="B444" s="12"/>
      <c r="C444" s="12"/>
      <c r="D444" s="12"/>
      <c r="E444" s="12"/>
    </row>
    <row r="445">
      <c r="B445" s="12"/>
      <c r="C445" s="12"/>
      <c r="D445" s="12"/>
      <c r="E445" s="12"/>
    </row>
    <row r="446">
      <c r="B446" s="12"/>
      <c r="C446" s="12"/>
      <c r="D446" s="12"/>
      <c r="E446" s="12"/>
    </row>
    <row r="447">
      <c r="B447" s="12"/>
      <c r="C447" s="12"/>
      <c r="D447" s="12"/>
      <c r="E447" s="12"/>
    </row>
    <row r="448">
      <c r="B448" s="12"/>
      <c r="C448" s="12"/>
      <c r="D448" s="12"/>
      <c r="E448" s="12"/>
    </row>
    <row r="449">
      <c r="B449" s="12"/>
      <c r="C449" s="12"/>
      <c r="D449" s="12"/>
      <c r="E449" s="12"/>
    </row>
    <row r="450">
      <c r="B450" s="12"/>
      <c r="C450" s="12"/>
      <c r="D450" s="12"/>
      <c r="E450" s="12"/>
    </row>
    <row r="451">
      <c r="B451" s="12"/>
      <c r="C451" s="12"/>
      <c r="D451" s="12"/>
      <c r="E451" s="12"/>
    </row>
    <row r="452">
      <c r="B452" s="12"/>
      <c r="C452" s="12"/>
      <c r="D452" s="12"/>
      <c r="E452" s="12"/>
    </row>
    <row r="453">
      <c r="B453" s="12"/>
      <c r="C453" s="12"/>
      <c r="D453" s="12"/>
      <c r="E453" s="12"/>
    </row>
    <row r="454">
      <c r="B454" s="12"/>
      <c r="C454" s="12"/>
      <c r="D454" s="12"/>
      <c r="E454" s="12"/>
    </row>
    <row r="455">
      <c r="B455" s="12"/>
      <c r="C455" s="12"/>
      <c r="D455" s="12"/>
      <c r="E455" s="12"/>
    </row>
    <row r="456">
      <c r="B456" s="12"/>
      <c r="C456" s="12"/>
      <c r="D456" s="12"/>
      <c r="E456" s="12"/>
    </row>
    <row r="457">
      <c r="B457" s="12"/>
      <c r="C457" s="12"/>
      <c r="D457" s="12"/>
      <c r="E457" s="12"/>
    </row>
    <row r="458">
      <c r="B458" s="12"/>
      <c r="C458" s="12"/>
      <c r="D458" s="12"/>
      <c r="E458" s="12"/>
    </row>
    <row r="459">
      <c r="B459" s="12"/>
      <c r="C459" s="12"/>
      <c r="D459" s="12"/>
      <c r="E459" s="12"/>
    </row>
    <row r="460">
      <c r="B460" s="12"/>
      <c r="C460" s="12"/>
      <c r="D460" s="12"/>
      <c r="E460" s="12"/>
    </row>
    <row r="461">
      <c r="B461" s="12"/>
      <c r="C461" s="12"/>
      <c r="D461" s="12"/>
      <c r="E461" s="12"/>
    </row>
    <row r="462">
      <c r="B462" s="12"/>
      <c r="C462" s="12"/>
      <c r="D462" s="12"/>
      <c r="E462" s="12"/>
    </row>
    <row r="463">
      <c r="B463" s="12"/>
      <c r="C463" s="12"/>
      <c r="D463" s="12"/>
      <c r="E463" s="12"/>
    </row>
    <row r="464">
      <c r="B464" s="12"/>
      <c r="C464" s="12"/>
      <c r="D464" s="12"/>
      <c r="E464" s="12"/>
    </row>
    <row r="465">
      <c r="B465" s="12"/>
      <c r="C465" s="12"/>
      <c r="D465" s="12"/>
      <c r="E465" s="12"/>
    </row>
    <row r="466">
      <c r="B466" s="12"/>
      <c r="C466" s="12"/>
      <c r="D466" s="12"/>
      <c r="E466" s="12"/>
    </row>
    <row r="467">
      <c r="B467" s="12"/>
      <c r="C467" s="12"/>
      <c r="D467" s="12"/>
      <c r="E467" s="12"/>
    </row>
    <row r="468">
      <c r="B468" s="12"/>
      <c r="C468" s="12"/>
      <c r="D468" s="12"/>
      <c r="E468" s="12"/>
    </row>
    <row r="469">
      <c r="B469" s="12"/>
      <c r="C469" s="12"/>
      <c r="D469" s="12"/>
      <c r="E469" s="12"/>
    </row>
    <row r="470">
      <c r="B470" s="12"/>
      <c r="C470" s="12"/>
      <c r="D470" s="12"/>
      <c r="E470" s="12"/>
    </row>
    <row r="471">
      <c r="B471" s="12"/>
      <c r="C471" s="12"/>
      <c r="D471" s="12"/>
      <c r="E471" s="12"/>
    </row>
    <row r="472">
      <c r="B472" s="12"/>
      <c r="C472" s="12"/>
      <c r="D472" s="12"/>
      <c r="E472" s="12"/>
    </row>
    <row r="473">
      <c r="B473" s="12"/>
      <c r="C473" s="12"/>
      <c r="D473" s="12"/>
      <c r="E473" s="12"/>
    </row>
    <row r="474">
      <c r="B474" s="12"/>
      <c r="C474" s="12"/>
      <c r="D474" s="12"/>
      <c r="E474" s="12"/>
    </row>
    <row r="475">
      <c r="B475" s="12"/>
      <c r="C475" s="12"/>
      <c r="D475" s="12"/>
      <c r="E475" s="12"/>
    </row>
    <row r="476">
      <c r="B476" s="12"/>
      <c r="C476" s="12"/>
      <c r="D476" s="12"/>
      <c r="E476" s="12"/>
    </row>
    <row r="477">
      <c r="B477" s="12"/>
      <c r="C477" s="12"/>
      <c r="D477" s="12"/>
      <c r="E477" s="12"/>
    </row>
    <row r="478">
      <c r="B478" s="12"/>
      <c r="C478" s="12"/>
      <c r="D478" s="12"/>
      <c r="E478" s="12"/>
    </row>
    <row r="479">
      <c r="B479" s="12"/>
      <c r="C479" s="12"/>
      <c r="D479" s="12"/>
      <c r="E479" s="12"/>
    </row>
    <row r="480">
      <c r="B480" s="12"/>
      <c r="C480" s="12"/>
      <c r="D480" s="12"/>
      <c r="E480" s="12"/>
    </row>
    <row r="481">
      <c r="B481" s="12"/>
      <c r="C481" s="12"/>
      <c r="D481" s="12"/>
      <c r="E481" s="12"/>
    </row>
    <row r="482">
      <c r="B482" s="12"/>
      <c r="C482" s="12"/>
      <c r="D482" s="12"/>
      <c r="E482" s="12"/>
    </row>
    <row r="483">
      <c r="B483" s="12"/>
      <c r="C483" s="12"/>
      <c r="D483" s="12"/>
      <c r="E483" s="12"/>
    </row>
    <row r="484">
      <c r="B484" s="12"/>
      <c r="C484" s="12"/>
      <c r="D484" s="12"/>
      <c r="E484" s="12"/>
    </row>
    <row r="485">
      <c r="B485" s="12"/>
      <c r="C485" s="12"/>
      <c r="D485" s="12"/>
      <c r="E485" s="12"/>
    </row>
    <row r="486">
      <c r="B486" s="12"/>
      <c r="C486" s="12"/>
      <c r="D486" s="12"/>
      <c r="E486" s="12"/>
    </row>
    <row r="487">
      <c r="B487" s="12"/>
      <c r="C487" s="12"/>
      <c r="D487" s="12"/>
      <c r="E487" s="12"/>
    </row>
    <row r="488">
      <c r="B488" s="12"/>
      <c r="C488" s="12"/>
      <c r="D488" s="12"/>
      <c r="E488" s="12"/>
    </row>
    <row r="489">
      <c r="B489" s="12"/>
      <c r="C489" s="12"/>
      <c r="D489" s="12"/>
      <c r="E489" s="12"/>
    </row>
    <row r="490">
      <c r="B490" s="12"/>
      <c r="C490" s="12"/>
      <c r="D490" s="12"/>
      <c r="E490" s="12"/>
    </row>
    <row r="491">
      <c r="B491" s="12"/>
      <c r="C491" s="12"/>
      <c r="D491" s="12"/>
      <c r="E491" s="12"/>
    </row>
    <row r="492">
      <c r="B492" s="12"/>
      <c r="C492" s="12"/>
      <c r="D492" s="12"/>
      <c r="E492" s="12"/>
    </row>
    <row r="493">
      <c r="B493" s="12"/>
      <c r="C493" s="12"/>
      <c r="D493" s="12"/>
      <c r="E493" s="12"/>
    </row>
    <row r="494">
      <c r="B494" s="12"/>
      <c r="C494" s="12"/>
      <c r="D494" s="12"/>
      <c r="E494" s="12"/>
    </row>
    <row r="495">
      <c r="B495" s="12"/>
      <c r="C495" s="12"/>
      <c r="D495" s="12"/>
      <c r="E495" s="12"/>
    </row>
    <row r="496">
      <c r="B496" s="12"/>
      <c r="C496" s="12"/>
      <c r="D496" s="12"/>
      <c r="E496" s="12"/>
    </row>
    <row r="497">
      <c r="B497" s="12"/>
      <c r="C497" s="12"/>
      <c r="D497" s="12"/>
      <c r="E497" s="12"/>
    </row>
    <row r="498">
      <c r="B498" s="12"/>
      <c r="C498" s="12"/>
      <c r="D498" s="12"/>
      <c r="E498" s="12"/>
    </row>
    <row r="499">
      <c r="B499" s="12"/>
      <c r="C499" s="12"/>
      <c r="D499" s="12"/>
      <c r="E499" s="12"/>
    </row>
    <row r="500">
      <c r="B500" s="12"/>
      <c r="C500" s="12"/>
      <c r="D500" s="12"/>
      <c r="E500" s="12"/>
    </row>
    <row r="501">
      <c r="B501" s="12"/>
      <c r="C501" s="12"/>
      <c r="D501" s="12"/>
      <c r="E501" s="12"/>
    </row>
    <row r="502">
      <c r="B502" s="12"/>
      <c r="C502" s="12"/>
      <c r="D502" s="12"/>
      <c r="E502" s="12"/>
    </row>
    <row r="503">
      <c r="B503" s="12"/>
      <c r="C503" s="12"/>
      <c r="D503" s="12"/>
      <c r="E503" s="12"/>
    </row>
    <row r="504">
      <c r="B504" s="12"/>
      <c r="C504" s="12"/>
      <c r="D504" s="12"/>
      <c r="E504" s="12"/>
    </row>
    <row r="505">
      <c r="B505" s="12"/>
      <c r="C505" s="12"/>
      <c r="D505" s="12"/>
      <c r="E505" s="12"/>
    </row>
    <row r="506">
      <c r="B506" s="12"/>
      <c r="C506" s="12"/>
      <c r="D506" s="12"/>
      <c r="E506" s="12"/>
    </row>
    <row r="507">
      <c r="B507" s="12"/>
      <c r="C507" s="12"/>
      <c r="D507" s="12"/>
      <c r="E507" s="12"/>
    </row>
    <row r="508">
      <c r="B508" s="12"/>
      <c r="C508" s="12"/>
      <c r="D508" s="12"/>
      <c r="E508" s="12"/>
    </row>
    <row r="509">
      <c r="B509" s="12"/>
      <c r="C509" s="12"/>
      <c r="D509" s="12"/>
      <c r="E509" s="12"/>
    </row>
    <row r="510">
      <c r="B510" s="12"/>
      <c r="C510" s="12"/>
      <c r="D510" s="12"/>
      <c r="E510" s="12"/>
    </row>
    <row r="511">
      <c r="B511" s="12"/>
      <c r="C511" s="12"/>
      <c r="D511" s="12"/>
      <c r="E511" s="12"/>
    </row>
    <row r="512">
      <c r="B512" s="12"/>
      <c r="C512" s="12"/>
      <c r="D512" s="12"/>
      <c r="E512" s="12"/>
    </row>
    <row r="513">
      <c r="B513" s="12"/>
      <c r="C513" s="12"/>
      <c r="D513" s="12"/>
      <c r="E513" s="12"/>
    </row>
    <row r="514">
      <c r="B514" s="12"/>
      <c r="C514" s="12"/>
      <c r="D514" s="12"/>
      <c r="E514" s="12"/>
    </row>
    <row r="515">
      <c r="B515" s="12"/>
      <c r="C515" s="12"/>
      <c r="D515" s="12"/>
      <c r="E515" s="12"/>
    </row>
    <row r="516">
      <c r="B516" s="12"/>
      <c r="C516" s="12"/>
      <c r="D516" s="12"/>
      <c r="E516" s="12"/>
    </row>
    <row r="517">
      <c r="B517" s="12"/>
      <c r="C517" s="12"/>
      <c r="D517" s="12"/>
      <c r="E517" s="12"/>
    </row>
    <row r="518">
      <c r="B518" s="12"/>
      <c r="C518" s="12"/>
      <c r="D518" s="12"/>
      <c r="E518" s="12"/>
    </row>
    <row r="519">
      <c r="B519" s="12"/>
      <c r="C519" s="12"/>
      <c r="D519" s="12"/>
      <c r="E519" s="12"/>
    </row>
    <row r="520">
      <c r="B520" s="12"/>
      <c r="C520" s="12"/>
      <c r="D520" s="12"/>
      <c r="E520" s="12"/>
    </row>
    <row r="521">
      <c r="B521" s="12"/>
      <c r="C521" s="12"/>
      <c r="D521" s="12"/>
      <c r="E521" s="12"/>
    </row>
    <row r="522">
      <c r="B522" s="12"/>
      <c r="C522" s="12"/>
      <c r="D522" s="12"/>
      <c r="E522" s="12"/>
    </row>
    <row r="523">
      <c r="B523" s="12"/>
      <c r="C523" s="12"/>
      <c r="D523" s="12"/>
      <c r="E523" s="12"/>
    </row>
    <row r="524">
      <c r="B524" s="12"/>
      <c r="C524" s="12"/>
      <c r="D524" s="12"/>
      <c r="E524" s="12"/>
    </row>
    <row r="525">
      <c r="B525" s="12"/>
      <c r="C525" s="12"/>
      <c r="D525" s="12"/>
      <c r="E525" s="12"/>
    </row>
    <row r="526">
      <c r="B526" s="12"/>
      <c r="C526" s="12"/>
      <c r="D526" s="12"/>
      <c r="E526" s="12"/>
    </row>
    <row r="527">
      <c r="B527" s="12"/>
      <c r="C527" s="12"/>
      <c r="D527" s="12"/>
      <c r="E527" s="12"/>
    </row>
    <row r="528">
      <c r="B528" s="12"/>
      <c r="C528" s="12"/>
      <c r="D528" s="12"/>
      <c r="E528" s="12"/>
    </row>
    <row r="529">
      <c r="B529" s="12"/>
      <c r="C529" s="12"/>
      <c r="D529" s="12"/>
      <c r="E529" s="12"/>
    </row>
    <row r="530">
      <c r="B530" s="12"/>
      <c r="C530" s="12"/>
      <c r="D530" s="12"/>
      <c r="E530" s="12"/>
    </row>
    <row r="531">
      <c r="B531" s="12"/>
      <c r="C531" s="12"/>
      <c r="D531" s="12"/>
      <c r="E531" s="12"/>
    </row>
    <row r="532">
      <c r="B532" s="12"/>
      <c r="C532" s="12"/>
      <c r="D532" s="12"/>
      <c r="E532" s="12"/>
    </row>
    <row r="533">
      <c r="B533" s="12"/>
      <c r="C533" s="12"/>
      <c r="D533" s="12"/>
      <c r="E533" s="12"/>
    </row>
    <row r="534">
      <c r="B534" s="12"/>
      <c r="C534" s="12"/>
      <c r="D534" s="12"/>
      <c r="E534" s="12"/>
    </row>
    <row r="535">
      <c r="B535" s="12"/>
      <c r="C535" s="12"/>
      <c r="D535" s="12"/>
      <c r="E535" s="12"/>
    </row>
    <row r="536">
      <c r="B536" s="12"/>
      <c r="C536" s="12"/>
      <c r="D536" s="12"/>
      <c r="E536" s="12"/>
    </row>
    <row r="537">
      <c r="B537" s="12"/>
      <c r="C537" s="12"/>
      <c r="D537" s="12"/>
      <c r="E537" s="12"/>
    </row>
    <row r="538">
      <c r="B538" s="12"/>
      <c r="C538" s="12"/>
      <c r="D538" s="12"/>
      <c r="E538" s="12"/>
    </row>
    <row r="539">
      <c r="B539" s="12"/>
      <c r="C539" s="12"/>
      <c r="D539" s="12"/>
      <c r="E539" s="12"/>
    </row>
    <row r="540">
      <c r="B540" s="12"/>
      <c r="C540" s="12"/>
      <c r="D540" s="12"/>
      <c r="E540" s="12"/>
    </row>
    <row r="541">
      <c r="B541" s="12"/>
      <c r="C541" s="12"/>
      <c r="D541" s="12"/>
      <c r="E541" s="12"/>
    </row>
    <row r="542">
      <c r="B542" s="12"/>
      <c r="C542" s="12"/>
      <c r="D542" s="12"/>
      <c r="E542" s="12"/>
    </row>
    <row r="543">
      <c r="B543" s="12"/>
      <c r="C543" s="12"/>
      <c r="D543" s="12"/>
      <c r="E543" s="12"/>
    </row>
    <row r="544">
      <c r="B544" s="12"/>
      <c r="C544" s="12"/>
      <c r="D544" s="12"/>
      <c r="E544" s="12"/>
    </row>
    <row r="545">
      <c r="B545" s="12"/>
      <c r="C545" s="12"/>
      <c r="D545" s="12"/>
      <c r="E545" s="12"/>
    </row>
    <row r="546">
      <c r="B546" s="12"/>
      <c r="C546" s="12"/>
      <c r="D546" s="12"/>
      <c r="E546" s="12"/>
    </row>
    <row r="547">
      <c r="B547" s="12"/>
      <c r="C547" s="12"/>
      <c r="D547" s="12"/>
      <c r="E547" s="12"/>
    </row>
    <row r="548">
      <c r="B548" s="12"/>
      <c r="C548" s="12"/>
      <c r="D548" s="12"/>
      <c r="E548" s="12"/>
    </row>
    <row r="549">
      <c r="B549" s="12"/>
      <c r="C549" s="12"/>
      <c r="D549" s="12"/>
      <c r="E549" s="12"/>
    </row>
    <row r="550">
      <c r="B550" s="12"/>
      <c r="C550" s="12"/>
      <c r="D550" s="12"/>
      <c r="E550" s="12"/>
    </row>
    <row r="551">
      <c r="B551" s="12"/>
      <c r="C551" s="12"/>
      <c r="D551" s="12"/>
      <c r="E551" s="12"/>
    </row>
    <row r="552">
      <c r="B552" s="12"/>
      <c r="C552" s="12"/>
      <c r="D552" s="12"/>
      <c r="E552" s="12"/>
    </row>
    <row r="553">
      <c r="B553" s="12"/>
      <c r="C553" s="12"/>
      <c r="D553" s="12"/>
      <c r="E553" s="12"/>
    </row>
    <row r="554">
      <c r="B554" s="12"/>
      <c r="C554" s="12"/>
      <c r="D554" s="12"/>
      <c r="E554" s="12"/>
    </row>
    <row r="555">
      <c r="B555" s="12"/>
      <c r="C555" s="12"/>
      <c r="D555" s="12"/>
      <c r="E555" s="12"/>
    </row>
    <row r="556">
      <c r="B556" s="12"/>
      <c r="C556" s="12"/>
      <c r="D556" s="12"/>
      <c r="E556" s="12"/>
    </row>
    <row r="557">
      <c r="B557" s="12"/>
      <c r="C557" s="12"/>
      <c r="D557" s="12"/>
      <c r="E557" s="12"/>
    </row>
    <row r="558">
      <c r="B558" s="12"/>
      <c r="C558" s="12"/>
      <c r="D558" s="12"/>
      <c r="E558" s="12"/>
    </row>
    <row r="559">
      <c r="B559" s="12"/>
      <c r="C559" s="12"/>
      <c r="D559" s="12"/>
      <c r="E559" s="12"/>
    </row>
    <row r="560">
      <c r="B560" s="12"/>
      <c r="C560" s="12"/>
      <c r="D560" s="12"/>
      <c r="E560" s="12"/>
    </row>
    <row r="561">
      <c r="B561" s="12"/>
      <c r="C561" s="12"/>
      <c r="D561" s="12"/>
      <c r="E561" s="12"/>
    </row>
    <row r="562">
      <c r="B562" s="12"/>
      <c r="C562" s="12"/>
      <c r="D562" s="12"/>
      <c r="E562" s="12"/>
    </row>
    <row r="563">
      <c r="B563" s="12"/>
      <c r="C563" s="12"/>
      <c r="D563" s="12"/>
      <c r="E563" s="12"/>
    </row>
    <row r="564">
      <c r="B564" s="12"/>
      <c r="C564" s="12"/>
      <c r="D564" s="12"/>
      <c r="E564" s="12"/>
    </row>
    <row r="565">
      <c r="B565" s="12"/>
      <c r="C565" s="12"/>
      <c r="D565" s="12"/>
      <c r="E565" s="12"/>
    </row>
    <row r="566">
      <c r="B566" s="12"/>
      <c r="C566" s="12"/>
      <c r="D566" s="12"/>
      <c r="E566" s="12"/>
    </row>
    <row r="567">
      <c r="B567" s="12"/>
      <c r="C567" s="12"/>
      <c r="D567" s="12"/>
      <c r="E567" s="12"/>
    </row>
    <row r="568">
      <c r="B568" s="12"/>
      <c r="C568" s="12"/>
      <c r="D568" s="12"/>
      <c r="E568" s="12"/>
    </row>
    <row r="569">
      <c r="B569" s="12"/>
      <c r="C569" s="12"/>
      <c r="D569" s="12"/>
      <c r="E569" s="12"/>
    </row>
    <row r="570">
      <c r="B570" s="12"/>
      <c r="C570" s="12"/>
      <c r="D570" s="12"/>
      <c r="E570" s="12"/>
    </row>
    <row r="571">
      <c r="B571" s="12"/>
      <c r="C571" s="12"/>
      <c r="D571" s="12"/>
      <c r="E571" s="12"/>
    </row>
    <row r="572">
      <c r="B572" s="12"/>
      <c r="C572" s="12"/>
      <c r="D572" s="12"/>
      <c r="E572" s="12"/>
    </row>
    <row r="573">
      <c r="B573" s="12"/>
      <c r="C573" s="12"/>
      <c r="D573" s="12"/>
      <c r="E573" s="12"/>
    </row>
    <row r="574">
      <c r="B574" s="12"/>
      <c r="C574" s="12"/>
      <c r="D574" s="12"/>
      <c r="E574" s="12"/>
    </row>
    <row r="575">
      <c r="B575" s="12"/>
      <c r="C575" s="12"/>
      <c r="D575" s="12"/>
      <c r="E575" s="12"/>
    </row>
    <row r="576">
      <c r="B576" s="12"/>
      <c r="C576" s="12"/>
      <c r="D576" s="12"/>
      <c r="E576" s="12"/>
    </row>
    <row r="577">
      <c r="B577" s="12"/>
      <c r="C577" s="12"/>
      <c r="D577" s="12"/>
      <c r="E577" s="12"/>
    </row>
    <row r="578">
      <c r="B578" s="12"/>
      <c r="C578" s="12"/>
      <c r="D578" s="12"/>
      <c r="E578" s="12"/>
    </row>
    <row r="579">
      <c r="B579" s="12"/>
      <c r="C579" s="12"/>
      <c r="D579" s="12"/>
      <c r="E579" s="12"/>
    </row>
    <row r="580">
      <c r="B580" s="12"/>
      <c r="C580" s="12"/>
      <c r="D580" s="12"/>
      <c r="E580" s="12"/>
    </row>
    <row r="581">
      <c r="B581" s="12"/>
      <c r="C581" s="12"/>
      <c r="D581" s="12"/>
      <c r="E581" s="12"/>
    </row>
    <row r="582">
      <c r="B582" s="12"/>
      <c r="C582" s="12"/>
      <c r="D582" s="12"/>
      <c r="E582" s="12"/>
    </row>
    <row r="583">
      <c r="B583" s="12"/>
      <c r="C583" s="12"/>
      <c r="D583" s="12"/>
      <c r="E583" s="12"/>
    </row>
    <row r="584">
      <c r="B584" s="12"/>
      <c r="C584" s="12"/>
      <c r="D584" s="12"/>
      <c r="E584" s="12"/>
    </row>
    <row r="585">
      <c r="B585" s="12"/>
      <c r="C585" s="12"/>
      <c r="D585" s="12"/>
      <c r="E585" s="12"/>
    </row>
    <row r="586">
      <c r="B586" s="12"/>
      <c r="C586" s="12"/>
      <c r="D586" s="12"/>
      <c r="E586" s="12"/>
    </row>
    <row r="587">
      <c r="B587" s="12"/>
      <c r="C587" s="12"/>
      <c r="D587" s="12"/>
      <c r="E587" s="12"/>
    </row>
    <row r="588">
      <c r="B588" s="12"/>
      <c r="C588" s="12"/>
      <c r="D588" s="12"/>
      <c r="E588" s="12"/>
    </row>
    <row r="589">
      <c r="B589" s="12"/>
      <c r="C589" s="12"/>
      <c r="D589" s="12"/>
      <c r="E589" s="12"/>
    </row>
    <row r="590">
      <c r="B590" s="12"/>
      <c r="C590" s="12"/>
      <c r="D590" s="12"/>
      <c r="E590" s="12"/>
    </row>
    <row r="591">
      <c r="B591" s="12"/>
      <c r="C591" s="12"/>
      <c r="D591" s="12"/>
      <c r="E591" s="12"/>
    </row>
    <row r="592">
      <c r="B592" s="12"/>
      <c r="C592" s="12"/>
      <c r="D592" s="12"/>
      <c r="E592" s="12"/>
    </row>
    <row r="593">
      <c r="B593" s="12"/>
      <c r="C593" s="12"/>
      <c r="D593" s="12"/>
      <c r="E593" s="12"/>
    </row>
    <row r="594">
      <c r="B594" s="12"/>
      <c r="C594" s="12"/>
      <c r="D594" s="12"/>
      <c r="E594" s="12"/>
    </row>
    <row r="595">
      <c r="B595" s="12"/>
      <c r="C595" s="12"/>
      <c r="D595" s="12"/>
      <c r="E595" s="12"/>
    </row>
    <row r="596">
      <c r="B596" s="12"/>
      <c r="C596" s="12"/>
      <c r="D596" s="12"/>
      <c r="E596" s="12"/>
    </row>
    <row r="597">
      <c r="B597" s="12"/>
      <c r="C597" s="12"/>
      <c r="D597" s="12"/>
      <c r="E597" s="12"/>
    </row>
    <row r="598">
      <c r="B598" s="12"/>
      <c r="C598" s="12"/>
      <c r="D598" s="12"/>
      <c r="E598" s="12"/>
    </row>
    <row r="599">
      <c r="B599" s="12"/>
      <c r="C599" s="12"/>
      <c r="D599" s="12"/>
      <c r="E599" s="12"/>
    </row>
    <row r="600">
      <c r="B600" s="12"/>
      <c r="C600" s="12"/>
      <c r="D600" s="12"/>
      <c r="E600" s="12"/>
    </row>
    <row r="601">
      <c r="B601" s="12"/>
      <c r="C601" s="12"/>
      <c r="D601" s="12"/>
      <c r="E601" s="12"/>
    </row>
    <row r="602">
      <c r="B602" s="12"/>
      <c r="C602" s="12"/>
      <c r="D602" s="12"/>
      <c r="E602" s="12"/>
    </row>
    <row r="603">
      <c r="B603" s="12"/>
      <c r="C603" s="12"/>
      <c r="D603" s="12"/>
      <c r="E603" s="12"/>
    </row>
    <row r="604">
      <c r="B604" s="12"/>
      <c r="C604" s="12"/>
      <c r="D604" s="12"/>
      <c r="E604" s="12"/>
    </row>
    <row r="605">
      <c r="B605" s="12"/>
      <c r="C605" s="12"/>
      <c r="D605" s="12"/>
      <c r="E605" s="12"/>
    </row>
    <row r="606">
      <c r="B606" s="12"/>
      <c r="C606" s="12"/>
      <c r="D606" s="12"/>
      <c r="E606" s="12"/>
    </row>
    <row r="607">
      <c r="B607" s="12"/>
      <c r="C607" s="12"/>
      <c r="D607" s="12"/>
      <c r="E607" s="12"/>
    </row>
    <row r="608">
      <c r="B608" s="12"/>
      <c r="C608" s="12"/>
      <c r="D608" s="12"/>
      <c r="E608" s="12"/>
    </row>
    <row r="609">
      <c r="B609" s="12"/>
      <c r="C609" s="12"/>
      <c r="D609" s="12"/>
      <c r="E609" s="12"/>
    </row>
    <row r="610">
      <c r="B610" s="12"/>
      <c r="C610" s="12"/>
      <c r="D610" s="12"/>
      <c r="E610" s="12"/>
    </row>
    <row r="611">
      <c r="B611" s="12"/>
      <c r="C611" s="12"/>
      <c r="D611" s="12"/>
      <c r="E611" s="12"/>
    </row>
    <row r="612">
      <c r="B612" s="12"/>
      <c r="C612" s="12"/>
      <c r="D612" s="12"/>
      <c r="E612" s="12"/>
    </row>
    <row r="613">
      <c r="B613" s="12"/>
      <c r="C613" s="12"/>
      <c r="D613" s="12"/>
      <c r="E613" s="12"/>
    </row>
    <row r="614">
      <c r="B614" s="12"/>
      <c r="C614" s="12"/>
      <c r="D614" s="12"/>
      <c r="E614" s="12"/>
    </row>
    <row r="615">
      <c r="B615" s="12"/>
      <c r="C615" s="12"/>
      <c r="D615" s="12"/>
      <c r="E615" s="12"/>
    </row>
    <row r="616">
      <c r="B616" s="12"/>
      <c r="C616" s="12"/>
      <c r="D616" s="12"/>
      <c r="E616" s="12"/>
    </row>
    <row r="617">
      <c r="B617" s="12"/>
      <c r="C617" s="12"/>
      <c r="D617" s="12"/>
      <c r="E617" s="12"/>
    </row>
    <row r="618">
      <c r="B618" s="12"/>
      <c r="C618" s="12"/>
      <c r="D618" s="12"/>
      <c r="E618" s="12"/>
    </row>
    <row r="619">
      <c r="B619" s="12"/>
      <c r="C619" s="12"/>
      <c r="D619" s="12"/>
      <c r="E619" s="12"/>
    </row>
    <row r="620">
      <c r="B620" s="12"/>
      <c r="C620" s="12"/>
      <c r="D620" s="12"/>
      <c r="E620" s="12"/>
    </row>
    <row r="621">
      <c r="B621" s="12"/>
      <c r="C621" s="12"/>
      <c r="D621" s="12"/>
      <c r="E621" s="12"/>
    </row>
    <row r="622">
      <c r="B622" s="12"/>
      <c r="C622" s="12"/>
      <c r="D622" s="12"/>
      <c r="E622" s="12"/>
    </row>
    <row r="623">
      <c r="B623" s="12"/>
      <c r="C623" s="12"/>
      <c r="D623" s="12"/>
      <c r="E623" s="12"/>
    </row>
    <row r="624">
      <c r="B624" s="12"/>
      <c r="C624" s="12"/>
      <c r="D624" s="12"/>
      <c r="E624" s="12"/>
    </row>
    <row r="625">
      <c r="B625" s="12"/>
      <c r="C625" s="12"/>
      <c r="D625" s="12"/>
      <c r="E625" s="12"/>
    </row>
    <row r="626">
      <c r="B626" s="12"/>
      <c r="C626" s="12"/>
      <c r="D626" s="12"/>
      <c r="E626" s="12"/>
    </row>
    <row r="627">
      <c r="B627" s="12"/>
      <c r="C627" s="12"/>
      <c r="D627" s="12"/>
      <c r="E627" s="12"/>
    </row>
    <row r="628">
      <c r="B628" s="12"/>
      <c r="C628" s="12"/>
      <c r="D628" s="12"/>
      <c r="E628" s="12"/>
    </row>
    <row r="629">
      <c r="B629" s="12"/>
      <c r="C629" s="12"/>
      <c r="D629" s="12"/>
      <c r="E629" s="12"/>
    </row>
    <row r="630">
      <c r="B630" s="12"/>
      <c r="C630" s="12"/>
      <c r="D630" s="12"/>
      <c r="E630" s="12"/>
    </row>
    <row r="631">
      <c r="B631" s="12"/>
      <c r="C631" s="12"/>
      <c r="D631" s="12"/>
      <c r="E631" s="12"/>
    </row>
    <row r="632">
      <c r="B632" s="12"/>
      <c r="C632" s="12"/>
      <c r="D632" s="12"/>
      <c r="E632" s="12"/>
    </row>
    <row r="633">
      <c r="B633" s="12"/>
      <c r="C633" s="12"/>
      <c r="D633" s="12"/>
      <c r="E633" s="12"/>
    </row>
    <row r="634">
      <c r="B634" s="12"/>
      <c r="C634" s="12"/>
      <c r="D634" s="12"/>
      <c r="E634" s="12"/>
    </row>
    <row r="635">
      <c r="B635" s="12"/>
      <c r="C635" s="12"/>
      <c r="D635" s="12"/>
      <c r="E635" s="12"/>
    </row>
    <row r="636">
      <c r="B636" s="12"/>
      <c r="C636" s="12"/>
      <c r="D636" s="12"/>
      <c r="E636" s="12"/>
    </row>
    <row r="637">
      <c r="B637" s="12"/>
      <c r="C637" s="12"/>
      <c r="D637" s="12"/>
      <c r="E637" s="12"/>
    </row>
    <row r="638">
      <c r="B638" s="12"/>
      <c r="C638" s="12"/>
      <c r="D638" s="12"/>
      <c r="E638" s="12"/>
    </row>
    <row r="639">
      <c r="B639" s="12"/>
      <c r="C639" s="12"/>
      <c r="D639" s="12"/>
      <c r="E639" s="12"/>
    </row>
    <row r="640">
      <c r="B640" s="12"/>
      <c r="C640" s="12"/>
      <c r="D640" s="12"/>
      <c r="E640" s="12"/>
    </row>
    <row r="641">
      <c r="B641" s="12"/>
      <c r="C641" s="12"/>
      <c r="D641" s="12"/>
      <c r="E641" s="12"/>
    </row>
    <row r="642">
      <c r="B642" s="12"/>
      <c r="C642" s="12"/>
      <c r="D642" s="12"/>
      <c r="E642" s="12"/>
    </row>
    <row r="643">
      <c r="B643" s="12"/>
      <c r="C643" s="12"/>
      <c r="D643" s="12"/>
      <c r="E643" s="12"/>
    </row>
    <row r="644">
      <c r="B644" s="12"/>
      <c r="C644" s="12"/>
      <c r="D644" s="12"/>
      <c r="E644" s="12"/>
    </row>
    <row r="645">
      <c r="B645" s="12"/>
      <c r="C645" s="12"/>
      <c r="D645" s="12"/>
      <c r="E645" s="12"/>
    </row>
    <row r="646">
      <c r="B646" s="12"/>
      <c r="C646" s="12"/>
      <c r="D646" s="12"/>
      <c r="E646" s="12"/>
    </row>
    <row r="647">
      <c r="B647" s="12"/>
      <c r="C647" s="12"/>
      <c r="D647" s="12"/>
      <c r="E647" s="12"/>
    </row>
    <row r="648">
      <c r="B648" s="12"/>
      <c r="C648" s="12"/>
      <c r="D648" s="12"/>
      <c r="E648" s="12"/>
    </row>
    <row r="649">
      <c r="B649" s="12"/>
      <c r="C649" s="12"/>
      <c r="D649" s="12"/>
      <c r="E649" s="12"/>
    </row>
    <row r="650">
      <c r="B650" s="12"/>
      <c r="C650" s="12"/>
      <c r="D650" s="12"/>
      <c r="E650" s="12"/>
    </row>
    <row r="651">
      <c r="B651" s="12"/>
      <c r="C651" s="12"/>
      <c r="D651" s="12"/>
      <c r="E651" s="12"/>
    </row>
    <row r="652">
      <c r="B652" s="12"/>
      <c r="C652" s="12"/>
      <c r="D652" s="12"/>
      <c r="E652" s="12"/>
    </row>
    <row r="653">
      <c r="B653" s="12"/>
      <c r="C653" s="12"/>
      <c r="D653" s="12"/>
      <c r="E653" s="12"/>
    </row>
    <row r="654">
      <c r="B654" s="12"/>
      <c r="C654" s="12"/>
      <c r="D654" s="12"/>
      <c r="E654" s="12"/>
    </row>
    <row r="655">
      <c r="B655" s="12"/>
      <c r="C655" s="12"/>
      <c r="D655" s="12"/>
      <c r="E655" s="12"/>
    </row>
    <row r="656">
      <c r="B656" s="12"/>
      <c r="C656" s="12"/>
      <c r="D656" s="12"/>
      <c r="E656" s="12"/>
    </row>
    <row r="657">
      <c r="B657" s="12"/>
      <c r="C657" s="12"/>
      <c r="D657" s="12"/>
      <c r="E657" s="12"/>
    </row>
    <row r="658">
      <c r="B658" s="12"/>
      <c r="C658" s="12"/>
      <c r="D658" s="12"/>
      <c r="E658" s="12"/>
    </row>
    <row r="659">
      <c r="B659" s="12"/>
      <c r="C659" s="12"/>
      <c r="D659" s="12"/>
      <c r="E659" s="12"/>
    </row>
    <row r="660">
      <c r="B660" s="12"/>
      <c r="C660" s="12"/>
      <c r="D660" s="12"/>
      <c r="E660" s="12"/>
    </row>
    <row r="661">
      <c r="B661" s="12"/>
      <c r="C661" s="12"/>
      <c r="D661" s="12"/>
      <c r="E661" s="12"/>
    </row>
    <row r="662">
      <c r="B662" s="12"/>
      <c r="C662" s="12"/>
      <c r="D662" s="12"/>
      <c r="E662" s="12"/>
    </row>
    <row r="663">
      <c r="B663" s="12"/>
      <c r="C663" s="12"/>
      <c r="D663" s="12"/>
      <c r="E663" s="12"/>
    </row>
    <row r="664">
      <c r="B664" s="12"/>
      <c r="C664" s="12"/>
      <c r="D664" s="12"/>
      <c r="E664" s="12"/>
    </row>
    <row r="665">
      <c r="B665" s="12"/>
      <c r="C665" s="12"/>
      <c r="D665" s="12"/>
      <c r="E665" s="12"/>
    </row>
    <row r="666">
      <c r="B666" s="12"/>
      <c r="C666" s="12"/>
      <c r="D666" s="12"/>
      <c r="E666" s="12"/>
    </row>
    <row r="667">
      <c r="B667" s="12"/>
      <c r="C667" s="12"/>
      <c r="D667" s="12"/>
      <c r="E667" s="12"/>
    </row>
    <row r="668">
      <c r="B668" s="12"/>
      <c r="C668" s="12"/>
      <c r="D668" s="12"/>
      <c r="E668" s="12"/>
    </row>
    <row r="669">
      <c r="B669" s="12"/>
      <c r="C669" s="12"/>
      <c r="D669" s="12"/>
      <c r="E669" s="12"/>
    </row>
    <row r="670">
      <c r="B670" s="12"/>
      <c r="C670" s="12"/>
      <c r="D670" s="12"/>
      <c r="E670" s="12"/>
    </row>
    <row r="671">
      <c r="B671" s="12"/>
      <c r="C671" s="12"/>
      <c r="D671" s="12"/>
      <c r="E671" s="12"/>
    </row>
    <row r="672">
      <c r="B672" s="12"/>
      <c r="C672" s="12"/>
      <c r="D672" s="12"/>
      <c r="E672" s="12"/>
    </row>
    <row r="673">
      <c r="B673" s="12"/>
      <c r="C673" s="12"/>
      <c r="D673" s="12"/>
      <c r="E673" s="12"/>
    </row>
    <row r="674">
      <c r="B674" s="12"/>
      <c r="C674" s="12"/>
      <c r="D674" s="12"/>
      <c r="E674" s="12"/>
    </row>
    <row r="675">
      <c r="B675" s="12"/>
      <c r="C675" s="12"/>
      <c r="D675" s="12"/>
      <c r="E675" s="12"/>
    </row>
    <row r="676">
      <c r="B676" s="12"/>
      <c r="C676" s="12"/>
      <c r="D676" s="12"/>
      <c r="E676" s="12"/>
    </row>
    <row r="677">
      <c r="B677" s="12"/>
      <c r="C677" s="12"/>
      <c r="D677" s="12"/>
      <c r="E677" s="12"/>
    </row>
    <row r="678">
      <c r="B678" s="12"/>
      <c r="C678" s="12"/>
      <c r="D678" s="12"/>
      <c r="E678" s="12"/>
    </row>
    <row r="679">
      <c r="B679" s="12"/>
      <c r="C679" s="12"/>
      <c r="D679" s="12"/>
      <c r="E679" s="12"/>
    </row>
    <row r="680">
      <c r="B680" s="12"/>
      <c r="C680" s="12"/>
      <c r="D680" s="12"/>
      <c r="E680" s="12"/>
    </row>
    <row r="681">
      <c r="B681" s="12"/>
      <c r="C681" s="12"/>
      <c r="D681" s="12"/>
      <c r="E681" s="12"/>
    </row>
    <row r="682">
      <c r="B682" s="12"/>
      <c r="C682" s="12"/>
      <c r="D682" s="12"/>
      <c r="E682" s="12"/>
    </row>
    <row r="683">
      <c r="B683" s="12"/>
      <c r="C683" s="12"/>
      <c r="D683" s="12"/>
      <c r="E683" s="12"/>
    </row>
    <row r="684">
      <c r="B684" s="12"/>
      <c r="C684" s="12"/>
      <c r="D684" s="12"/>
      <c r="E684" s="12"/>
    </row>
    <row r="685">
      <c r="B685" s="12"/>
      <c r="C685" s="12"/>
      <c r="D685" s="12"/>
      <c r="E685" s="12"/>
    </row>
    <row r="686">
      <c r="B686" s="12"/>
      <c r="C686" s="12"/>
      <c r="D686" s="12"/>
      <c r="E686" s="12"/>
    </row>
    <row r="687">
      <c r="B687" s="12"/>
      <c r="C687" s="12"/>
      <c r="D687" s="12"/>
      <c r="E687" s="12"/>
    </row>
    <row r="688">
      <c r="B688" s="12"/>
      <c r="C688" s="12"/>
      <c r="D688" s="12"/>
      <c r="E688" s="12"/>
    </row>
    <row r="689">
      <c r="B689" s="12"/>
      <c r="C689" s="12"/>
      <c r="D689" s="12"/>
      <c r="E689" s="12"/>
    </row>
    <row r="690">
      <c r="B690" s="12"/>
      <c r="C690" s="12"/>
      <c r="D690" s="12"/>
      <c r="E690" s="12"/>
    </row>
    <row r="691">
      <c r="B691" s="12"/>
      <c r="C691" s="12"/>
      <c r="D691" s="12"/>
      <c r="E691" s="12"/>
    </row>
    <row r="692">
      <c r="B692" s="12"/>
      <c r="C692" s="12"/>
      <c r="D692" s="12"/>
      <c r="E692" s="12"/>
    </row>
    <row r="693">
      <c r="B693" s="12"/>
      <c r="C693" s="12"/>
      <c r="D693" s="12"/>
      <c r="E693" s="12"/>
    </row>
    <row r="694">
      <c r="B694" s="12"/>
      <c r="C694" s="12"/>
      <c r="D694" s="12"/>
      <c r="E694" s="12"/>
    </row>
    <row r="695">
      <c r="B695" s="12"/>
      <c r="C695" s="12"/>
      <c r="D695" s="12"/>
      <c r="E695" s="12"/>
    </row>
    <row r="696">
      <c r="B696" s="12"/>
      <c r="C696" s="12"/>
      <c r="D696" s="12"/>
      <c r="E696" s="12"/>
    </row>
    <row r="697">
      <c r="B697" s="12"/>
      <c r="C697" s="12"/>
      <c r="D697" s="12"/>
      <c r="E697" s="12"/>
    </row>
    <row r="698">
      <c r="B698" s="12"/>
      <c r="C698" s="12"/>
      <c r="D698" s="12"/>
      <c r="E698" s="12"/>
    </row>
    <row r="699">
      <c r="B699" s="12"/>
      <c r="C699" s="12"/>
      <c r="D699" s="12"/>
      <c r="E699" s="12"/>
    </row>
    <row r="700">
      <c r="B700" s="12"/>
      <c r="C700" s="12"/>
      <c r="D700" s="12"/>
      <c r="E700" s="12"/>
    </row>
    <row r="701">
      <c r="B701" s="12"/>
      <c r="C701" s="12"/>
      <c r="D701" s="12"/>
      <c r="E701" s="12"/>
    </row>
    <row r="702">
      <c r="B702" s="12"/>
      <c r="C702" s="12"/>
      <c r="D702" s="12"/>
      <c r="E702" s="12"/>
    </row>
    <row r="703">
      <c r="B703" s="12"/>
      <c r="C703" s="12"/>
      <c r="D703" s="12"/>
      <c r="E703" s="12"/>
    </row>
    <row r="704">
      <c r="B704" s="12"/>
      <c r="C704" s="12"/>
      <c r="D704" s="12"/>
      <c r="E704" s="12"/>
    </row>
    <row r="705">
      <c r="B705" s="12"/>
      <c r="C705" s="12"/>
      <c r="D705" s="12"/>
      <c r="E705" s="12"/>
    </row>
    <row r="706">
      <c r="B706" s="12"/>
      <c r="C706" s="12"/>
      <c r="D706" s="12"/>
      <c r="E706" s="12"/>
    </row>
    <row r="707">
      <c r="B707" s="12"/>
      <c r="C707" s="12"/>
      <c r="D707" s="12"/>
      <c r="E707" s="12"/>
    </row>
    <row r="708">
      <c r="B708" s="12"/>
      <c r="C708" s="12"/>
      <c r="D708" s="12"/>
      <c r="E708" s="12"/>
    </row>
    <row r="709">
      <c r="B709" s="12"/>
      <c r="C709" s="12"/>
      <c r="D709" s="12"/>
      <c r="E709" s="12"/>
    </row>
    <row r="710">
      <c r="B710" s="12"/>
      <c r="C710" s="12"/>
      <c r="D710" s="12"/>
      <c r="E710" s="12"/>
    </row>
    <row r="711">
      <c r="B711" s="12"/>
      <c r="C711" s="12"/>
      <c r="D711" s="12"/>
      <c r="E711" s="12"/>
    </row>
    <row r="712">
      <c r="B712" s="12"/>
      <c r="C712" s="12"/>
      <c r="D712" s="12"/>
      <c r="E712" s="12"/>
    </row>
    <row r="713">
      <c r="B713" s="12"/>
      <c r="C713" s="12"/>
      <c r="D713" s="12"/>
      <c r="E713" s="12"/>
    </row>
    <row r="714">
      <c r="B714" s="12"/>
      <c r="C714" s="12"/>
      <c r="D714" s="12"/>
      <c r="E714" s="12"/>
    </row>
    <row r="715">
      <c r="B715" s="12"/>
      <c r="C715" s="12"/>
      <c r="D715" s="12"/>
      <c r="E715" s="12"/>
    </row>
    <row r="716">
      <c r="B716" s="12"/>
      <c r="C716" s="12"/>
      <c r="D716" s="12"/>
      <c r="E716" s="12"/>
    </row>
    <row r="717">
      <c r="B717" s="12"/>
      <c r="C717" s="12"/>
      <c r="D717" s="12"/>
      <c r="E717" s="12"/>
    </row>
    <row r="718">
      <c r="B718" s="12"/>
      <c r="C718" s="12"/>
      <c r="D718" s="12"/>
      <c r="E718" s="12"/>
    </row>
    <row r="719">
      <c r="B719" s="12"/>
      <c r="C719" s="12"/>
      <c r="D719" s="12"/>
      <c r="E719" s="12"/>
    </row>
    <row r="720">
      <c r="B720" s="12"/>
      <c r="C720" s="12"/>
      <c r="D720" s="12"/>
      <c r="E720" s="12"/>
    </row>
    <row r="721">
      <c r="B721" s="12"/>
      <c r="C721" s="12"/>
      <c r="D721" s="12"/>
      <c r="E721" s="12"/>
    </row>
    <row r="722">
      <c r="B722" s="12"/>
      <c r="C722" s="12"/>
      <c r="D722" s="12"/>
      <c r="E722" s="12"/>
    </row>
    <row r="723">
      <c r="B723" s="12"/>
      <c r="C723" s="12"/>
      <c r="D723" s="12"/>
      <c r="E723" s="12"/>
    </row>
    <row r="724">
      <c r="B724" s="12"/>
      <c r="C724" s="12"/>
      <c r="D724" s="12"/>
      <c r="E724" s="12"/>
    </row>
    <row r="725">
      <c r="B725" s="12"/>
      <c r="C725" s="12"/>
      <c r="D725" s="12"/>
      <c r="E725" s="12"/>
    </row>
    <row r="726">
      <c r="B726" s="12"/>
      <c r="C726" s="12"/>
      <c r="D726" s="12"/>
      <c r="E726" s="12"/>
    </row>
    <row r="727">
      <c r="B727" s="12"/>
      <c r="C727" s="12"/>
      <c r="D727" s="12"/>
      <c r="E727" s="12"/>
    </row>
    <row r="728">
      <c r="B728" s="12"/>
      <c r="C728" s="12"/>
      <c r="D728" s="12"/>
      <c r="E728" s="12"/>
    </row>
    <row r="729">
      <c r="B729" s="12"/>
      <c r="C729" s="12"/>
      <c r="D729" s="12"/>
      <c r="E729" s="12"/>
    </row>
    <row r="730">
      <c r="B730" s="12"/>
      <c r="C730" s="12"/>
      <c r="D730" s="12"/>
      <c r="E730" s="12"/>
    </row>
    <row r="731">
      <c r="B731" s="12"/>
      <c r="C731" s="12"/>
      <c r="D731" s="12"/>
      <c r="E731" s="12"/>
    </row>
    <row r="732">
      <c r="B732" s="12"/>
      <c r="C732" s="12"/>
      <c r="D732" s="12"/>
      <c r="E732" s="12"/>
    </row>
    <row r="733">
      <c r="B733" s="12"/>
      <c r="C733" s="12"/>
      <c r="D733" s="12"/>
      <c r="E733" s="12"/>
    </row>
    <row r="734">
      <c r="B734" s="12"/>
      <c r="C734" s="12"/>
      <c r="D734" s="12"/>
      <c r="E734" s="12"/>
    </row>
    <row r="735">
      <c r="B735" s="12"/>
      <c r="C735" s="12"/>
      <c r="D735" s="12"/>
      <c r="E735" s="12"/>
    </row>
    <row r="736">
      <c r="B736" s="12"/>
      <c r="C736" s="12"/>
      <c r="D736" s="12"/>
      <c r="E736" s="12"/>
    </row>
    <row r="737">
      <c r="B737" s="12"/>
      <c r="C737" s="12"/>
      <c r="D737" s="12"/>
      <c r="E737" s="12"/>
    </row>
    <row r="738">
      <c r="B738" s="12"/>
      <c r="C738" s="12"/>
      <c r="D738" s="12"/>
      <c r="E738" s="12"/>
    </row>
    <row r="739">
      <c r="B739" s="12"/>
      <c r="C739" s="12"/>
      <c r="D739" s="12"/>
      <c r="E739" s="12"/>
    </row>
    <row r="740">
      <c r="B740" s="12"/>
      <c r="C740" s="12"/>
      <c r="D740" s="12"/>
      <c r="E740" s="12"/>
    </row>
    <row r="741">
      <c r="B741" s="12"/>
      <c r="C741" s="12"/>
      <c r="D741" s="12"/>
      <c r="E741" s="12"/>
    </row>
    <row r="742">
      <c r="B742" s="12"/>
      <c r="C742" s="12"/>
      <c r="D742" s="12"/>
      <c r="E742" s="12"/>
    </row>
    <row r="743">
      <c r="B743" s="12"/>
      <c r="C743" s="12"/>
      <c r="D743" s="12"/>
      <c r="E743" s="12"/>
    </row>
    <row r="744">
      <c r="B744" s="12"/>
      <c r="C744" s="12"/>
      <c r="D744" s="12"/>
      <c r="E744" s="12"/>
    </row>
    <row r="745">
      <c r="B745" s="12"/>
      <c r="C745" s="12"/>
      <c r="D745" s="12"/>
      <c r="E745" s="12"/>
    </row>
    <row r="746">
      <c r="B746" s="12"/>
      <c r="C746" s="12"/>
      <c r="D746" s="12"/>
      <c r="E746" s="12"/>
    </row>
    <row r="747">
      <c r="B747" s="12"/>
      <c r="C747" s="12"/>
      <c r="D747" s="12"/>
      <c r="E747" s="12"/>
    </row>
    <row r="748">
      <c r="B748" s="12"/>
      <c r="C748" s="12"/>
      <c r="D748" s="12"/>
      <c r="E748" s="12"/>
    </row>
    <row r="749">
      <c r="B749" s="12"/>
      <c r="C749" s="12"/>
      <c r="D749" s="12"/>
      <c r="E749" s="12"/>
    </row>
    <row r="750">
      <c r="B750" s="12"/>
      <c r="C750" s="12"/>
      <c r="D750" s="12"/>
      <c r="E750" s="12"/>
    </row>
    <row r="751">
      <c r="B751" s="12"/>
      <c r="C751" s="12"/>
      <c r="D751" s="12"/>
      <c r="E751" s="12"/>
    </row>
    <row r="752">
      <c r="B752" s="12"/>
      <c r="C752" s="12"/>
      <c r="D752" s="12"/>
      <c r="E752" s="12"/>
    </row>
    <row r="753">
      <c r="B753" s="12"/>
      <c r="C753" s="12"/>
      <c r="D753" s="12"/>
      <c r="E753" s="12"/>
    </row>
    <row r="754">
      <c r="B754" s="12"/>
      <c r="C754" s="12"/>
      <c r="D754" s="12"/>
      <c r="E754" s="12"/>
    </row>
    <row r="755">
      <c r="B755" s="12"/>
      <c r="C755" s="12"/>
      <c r="D755" s="12"/>
      <c r="E755" s="12"/>
    </row>
    <row r="756">
      <c r="B756" s="12"/>
      <c r="C756" s="12"/>
      <c r="D756" s="12"/>
      <c r="E756" s="12"/>
    </row>
    <row r="757">
      <c r="B757" s="12"/>
      <c r="C757" s="12"/>
      <c r="D757" s="12"/>
      <c r="E757" s="12"/>
    </row>
    <row r="758">
      <c r="B758" s="12"/>
      <c r="C758" s="12"/>
      <c r="D758" s="12"/>
      <c r="E758" s="12"/>
    </row>
    <row r="759">
      <c r="B759" s="12"/>
      <c r="C759" s="12"/>
      <c r="D759" s="12"/>
      <c r="E759" s="12"/>
    </row>
    <row r="760">
      <c r="B760" s="12"/>
      <c r="C760" s="12"/>
      <c r="D760" s="12"/>
      <c r="E760" s="12"/>
    </row>
    <row r="761">
      <c r="B761" s="12"/>
      <c r="C761" s="12"/>
      <c r="D761" s="12"/>
      <c r="E761" s="12"/>
    </row>
    <row r="762">
      <c r="B762" s="12"/>
      <c r="C762" s="12"/>
      <c r="D762" s="12"/>
      <c r="E762" s="12"/>
    </row>
    <row r="763">
      <c r="B763" s="12"/>
      <c r="C763" s="12"/>
      <c r="D763" s="12"/>
      <c r="E763" s="12"/>
    </row>
    <row r="764">
      <c r="B764" s="12"/>
      <c r="C764" s="12"/>
      <c r="D764" s="12"/>
      <c r="E764" s="12"/>
    </row>
    <row r="765">
      <c r="B765" s="12"/>
      <c r="C765" s="12"/>
      <c r="D765" s="12"/>
      <c r="E765" s="12"/>
    </row>
    <row r="766">
      <c r="B766" s="12"/>
      <c r="C766" s="12"/>
      <c r="D766" s="12"/>
      <c r="E766" s="12"/>
    </row>
    <row r="767">
      <c r="B767" s="12"/>
      <c r="C767" s="12"/>
      <c r="D767" s="12"/>
      <c r="E767" s="12"/>
    </row>
    <row r="768">
      <c r="B768" s="12"/>
      <c r="C768" s="12"/>
      <c r="D768" s="12"/>
      <c r="E768" s="12"/>
    </row>
    <row r="769">
      <c r="B769" s="12"/>
      <c r="C769" s="12"/>
      <c r="D769" s="12"/>
      <c r="E769" s="12"/>
    </row>
    <row r="770">
      <c r="B770" s="12"/>
      <c r="C770" s="12"/>
      <c r="D770" s="12"/>
      <c r="E770" s="12"/>
    </row>
    <row r="771">
      <c r="B771" s="12"/>
      <c r="C771" s="12"/>
      <c r="D771" s="12"/>
      <c r="E771" s="12"/>
    </row>
    <row r="772">
      <c r="B772" s="12"/>
      <c r="C772" s="12"/>
      <c r="D772" s="12"/>
      <c r="E772" s="12"/>
    </row>
    <row r="773">
      <c r="B773" s="12"/>
      <c r="C773" s="12"/>
      <c r="D773" s="12"/>
      <c r="E773" s="12"/>
    </row>
    <row r="774">
      <c r="B774" s="12"/>
      <c r="C774" s="12"/>
      <c r="D774" s="12"/>
      <c r="E774" s="12"/>
    </row>
    <row r="775">
      <c r="B775" s="12"/>
      <c r="C775" s="12"/>
      <c r="D775" s="12"/>
      <c r="E775" s="12"/>
    </row>
    <row r="776">
      <c r="B776" s="12"/>
      <c r="C776" s="12"/>
      <c r="D776" s="12"/>
      <c r="E776" s="12"/>
    </row>
    <row r="777">
      <c r="B777" s="12"/>
      <c r="C777" s="12"/>
      <c r="D777" s="12"/>
      <c r="E777" s="12"/>
    </row>
    <row r="778">
      <c r="B778" s="12"/>
      <c r="C778" s="12"/>
      <c r="D778" s="12"/>
      <c r="E778" s="12"/>
    </row>
    <row r="779">
      <c r="B779" s="12"/>
      <c r="C779" s="12"/>
      <c r="D779" s="12"/>
      <c r="E779" s="12"/>
    </row>
    <row r="780">
      <c r="B780" s="12"/>
      <c r="C780" s="12"/>
      <c r="D780" s="12"/>
      <c r="E780" s="12"/>
    </row>
    <row r="781">
      <c r="B781" s="12"/>
      <c r="C781" s="12"/>
      <c r="D781" s="12"/>
      <c r="E781" s="12"/>
    </row>
    <row r="782">
      <c r="B782" s="12"/>
      <c r="C782" s="12"/>
      <c r="D782" s="12"/>
      <c r="E782" s="12"/>
    </row>
    <row r="783">
      <c r="B783" s="12"/>
      <c r="C783" s="12"/>
      <c r="D783" s="12"/>
      <c r="E783" s="12"/>
    </row>
    <row r="784">
      <c r="B784" s="12"/>
      <c r="C784" s="12"/>
      <c r="D784" s="12"/>
      <c r="E784" s="12"/>
    </row>
    <row r="785">
      <c r="B785" s="12"/>
      <c r="C785" s="12"/>
      <c r="D785" s="12"/>
      <c r="E785" s="12"/>
    </row>
    <row r="786">
      <c r="B786" s="12"/>
      <c r="C786" s="12"/>
      <c r="D786" s="12"/>
      <c r="E786" s="12"/>
    </row>
    <row r="787">
      <c r="B787" s="12"/>
      <c r="C787" s="12"/>
      <c r="D787" s="12"/>
      <c r="E787" s="12"/>
    </row>
    <row r="788">
      <c r="B788" s="12"/>
      <c r="C788" s="12"/>
      <c r="D788" s="12"/>
      <c r="E788" s="12"/>
    </row>
    <row r="789">
      <c r="B789" s="12"/>
      <c r="C789" s="12"/>
      <c r="D789" s="12"/>
      <c r="E789" s="12"/>
    </row>
    <row r="790">
      <c r="B790" s="12"/>
      <c r="C790" s="12"/>
      <c r="D790" s="12"/>
      <c r="E790" s="12"/>
    </row>
    <row r="791">
      <c r="B791" s="12"/>
      <c r="C791" s="12"/>
      <c r="D791" s="12"/>
      <c r="E791" s="12"/>
    </row>
    <row r="792">
      <c r="B792" s="12"/>
      <c r="C792" s="12"/>
      <c r="D792" s="12"/>
      <c r="E792" s="12"/>
    </row>
    <row r="793">
      <c r="B793" s="12"/>
      <c r="C793" s="12"/>
      <c r="D793" s="12"/>
      <c r="E793" s="12"/>
    </row>
    <row r="794">
      <c r="B794" s="12"/>
      <c r="C794" s="12"/>
      <c r="D794" s="12"/>
      <c r="E794" s="12"/>
    </row>
    <row r="795">
      <c r="B795" s="12"/>
      <c r="C795" s="12"/>
      <c r="D795" s="12"/>
      <c r="E795" s="12"/>
    </row>
    <row r="796">
      <c r="B796" s="12"/>
      <c r="C796" s="12"/>
      <c r="D796" s="12"/>
      <c r="E796" s="12"/>
    </row>
    <row r="797">
      <c r="B797" s="12"/>
      <c r="C797" s="12"/>
      <c r="D797" s="12"/>
      <c r="E797" s="12"/>
    </row>
    <row r="798">
      <c r="B798" s="12"/>
      <c r="C798" s="12"/>
      <c r="D798" s="12"/>
      <c r="E798" s="12"/>
    </row>
    <row r="799">
      <c r="B799" s="12"/>
      <c r="C799" s="12"/>
      <c r="D799" s="12"/>
      <c r="E799" s="12"/>
    </row>
    <row r="800">
      <c r="B800" s="12"/>
      <c r="C800" s="12"/>
      <c r="D800" s="12"/>
      <c r="E800" s="12"/>
    </row>
    <row r="801">
      <c r="B801" s="12"/>
      <c r="C801" s="12"/>
      <c r="D801" s="12"/>
      <c r="E801" s="12"/>
    </row>
    <row r="802">
      <c r="B802" s="12"/>
      <c r="C802" s="12"/>
      <c r="D802" s="12"/>
      <c r="E802" s="12"/>
    </row>
    <row r="803">
      <c r="B803" s="12"/>
      <c r="C803" s="12"/>
      <c r="D803" s="12"/>
      <c r="E803" s="12"/>
    </row>
    <row r="804">
      <c r="B804" s="12"/>
      <c r="C804" s="12"/>
      <c r="D804" s="12"/>
      <c r="E804" s="12"/>
    </row>
    <row r="805">
      <c r="B805" s="12"/>
      <c r="C805" s="12"/>
      <c r="D805" s="12"/>
      <c r="E805" s="12"/>
    </row>
    <row r="806">
      <c r="B806" s="12"/>
      <c r="C806" s="12"/>
      <c r="D806" s="12"/>
      <c r="E806" s="12"/>
    </row>
    <row r="807">
      <c r="B807" s="12"/>
      <c r="C807" s="12"/>
      <c r="D807" s="12"/>
      <c r="E807" s="12"/>
    </row>
    <row r="808">
      <c r="B808" s="12"/>
      <c r="C808" s="12"/>
      <c r="D808" s="12"/>
      <c r="E808" s="12"/>
    </row>
    <row r="809">
      <c r="B809" s="12"/>
      <c r="C809" s="12"/>
      <c r="D809" s="12"/>
      <c r="E809" s="12"/>
    </row>
    <row r="810">
      <c r="B810" s="12"/>
      <c r="C810" s="12"/>
      <c r="D810" s="12"/>
      <c r="E810" s="12"/>
    </row>
    <row r="811">
      <c r="B811" s="12"/>
      <c r="C811" s="12"/>
      <c r="D811" s="12"/>
      <c r="E811" s="12"/>
    </row>
    <row r="812">
      <c r="B812" s="12"/>
      <c r="C812" s="12"/>
      <c r="D812" s="12"/>
      <c r="E812" s="12"/>
    </row>
    <row r="813">
      <c r="B813" s="12"/>
      <c r="C813" s="12"/>
      <c r="D813" s="12"/>
      <c r="E813" s="12"/>
    </row>
    <row r="814">
      <c r="B814" s="12"/>
      <c r="C814" s="12"/>
      <c r="D814" s="12"/>
      <c r="E814" s="12"/>
    </row>
    <row r="815">
      <c r="B815" s="12"/>
      <c r="C815" s="12"/>
      <c r="D815" s="12"/>
      <c r="E815" s="12"/>
    </row>
    <row r="816">
      <c r="B816" s="12"/>
      <c r="C816" s="12"/>
      <c r="D816" s="12"/>
      <c r="E816" s="12"/>
    </row>
    <row r="817">
      <c r="B817" s="12"/>
      <c r="C817" s="12"/>
      <c r="D817" s="12"/>
      <c r="E817" s="12"/>
    </row>
    <row r="818">
      <c r="B818" s="12"/>
      <c r="C818" s="12"/>
      <c r="D818" s="12"/>
      <c r="E818" s="12"/>
    </row>
    <row r="819">
      <c r="B819" s="12"/>
      <c r="C819" s="12"/>
      <c r="D819" s="12"/>
      <c r="E819" s="12"/>
    </row>
    <row r="820">
      <c r="B820" s="12"/>
      <c r="C820" s="12"/>
      <c r="D820" s="12"/>
      <c r="E820" s="12"/>
    </row>
    <row r="821">
      <c r="B821" s="12"/>
      <c r="C821" s="12"/>
      <c r="D821" s="12"/>
      <c r="E821" s="12"/>
    </row>
    <row r="822">
      <c r="B822" s="12"/>
      <c r="C822" s="12"/>
      <c r="D822" s="12"/>
      <c r="E822" s="12"/>
    </row>
    <row r="823">
      <c r="B823" s="12"/>
      <c r="C823" s="12"/>
      <c r="D823" s="12"/>
      <c r="E823" s="12"/>
    </row>
    <row r="824">
      <c r="B824" s="12"/>
      <c r="C824" s="12"/>
      <c r="D824" s="12"/>
      <c r="E824" s="12"/>
    </row>
    <row r="825">
      <c r="B825" s="12"/>
      <c r="C825" s="12"/>
      <c r="D825" s="12"/>
      <c r="E825" s="12"/>
    </row>
    <row r="826">
      <c r="B826" s="12"/>
      <c r="C826" s="12"/>
      <c r="D826" s="12"/>
      <c r="E826" s="12"/>
    </row>
    <row r="827">
      <c r="B827" s="12"/>
      <c r="C827" s="12"/>
      <c r="D827" s="12"/>
      <c r="E827" s="12"/>
    </row>
    <row r="828">
      <c r="B828" s="12"/>
      <c r="C828" s="12"/>
      <c r="D828" s="12"/>
      <c r="E828" s="12"/>
    </row>
    <row r="829">
      <c r="B829" s="12"/>
      <c r="C829" s="12"/>
      <c r="D829" s="12"/>
      <c r="E829" s="12"/>
    </row>
    <row r="830">
      <c r="B830" s="12"/>
      <c r="C830" s="12"/>
      <c r="D830" s="12"/>
      <c r="E830" s="12"/>
    </row>
    <row r="831">
      <c r="B831" s="12"/>
      <c r="C831" s="12"/>
      <c r="D831" s="12"/>
      <c r="E831" s="12"/>
    </row>
    <row r="832">
      <c r="B832" s="12"/>
      <c r="C832" s="12"/>
      <c r="D832" s="12"/>
      <c r="E832" s="12"/>
    </row>
    <row r="833">
      <c r="B833" s="12"/>
      <c r="C833" s="12"/>
      <c r="D833" s="12"/>
      <c r="E833" s="12"/>
    </row>
    <row r="834">
      <c r="B834" s="12"/>
      <c r="C834" s="12"/>
      <c r="D834" s="12"/>
      <c r="E834" s="12"/>
    </row>
    <row r="835">
      <c r="B835" s="12"/>
      <c r="C835" s="12"/>
      <c r="D835" s="12"/>
      <c r="E835" s="12"/>
    </row>
    <row r="836">
      <c r="B836" s="12"/>
      <c r="C836" s="12"/>
      <c r="D836" s="12"/>
      <c r="E836" s="12"/>
    </row>
    <row r="837">
      <c r="B837" s="12"/>
      <c r="C837" s="12"/>
      <c r="D837" s="12"/>
      <c r="E837" s="12"/>
    </row>
    <row r="838">
      <c r="B838" s="12"/>
      <c r="C838" s="12"/>
      <c r="D838" s="12"/>
      <c r="E838" s="12"/>
    </row>
    <row r="839">
      <c r="B839" s="12"/>
      <c r="C839" s="12"/>
      <c r="D839" s="12"/>
      <c r="E839" s="12"/>
    </row>
    <row r="840">
      <c r="B840" s="12"/>
      <c r="C840" s="12"/>
      <c r="D840" s="12"/>
      <c r="E840" s="12"/>
    </row>
    <row r="841">
      <c r="B841" s="12"/>
      <c r="C841" s="12"/>
      <c r="D841" s="12"/>
      <c r="E841" s="12"/>
    </row>
    <row r="842">
      <c r="B842" s="12"/>
      <c r="C842" s="12"/>
      <c r="D842" s="12"/>
      <c r="E842" s="12"/>
    </row>
    <row r="843">
      <c r="B843" s="12"/>
      <c r="C843" s="12"/>
      <c r="D843" s="12"/>
      <c r="E843" s="12"/>
    </row>
    <row r="844">
      <c r="B844" s="12"/>
      <c r="C844" s="12"/>
      <c r="D844" s="12"/>
      <c r="E844" s="12"/>
    </row>
    <row r="845">
      <c r="B845" s="12"/>
      <c r="C845" s="12"/>
      <c r="D845" s="12"/>
      <c r="E845" s="12"/>
    </row>
    <row r="846">
      <c r="B846" s="12"/>
      <c r="C846" s="12"/>
      <c r="D846" s="12"/>
      <c r="E846" s="12"/>
    </row>
    <row r="847">
      <c r="B847" s="12"/>
      <c r="C847" s="12"/>
      <c r="D847" s="12"/>
      <c r="E847" s="12"/>
    </row>
    <row r="848">
      <c r="B848" s="12"/>
      <c r="C848" s="12"/>
      <c r="D848" s="12"/>
      <c r="E848" s="12"/>
    </row>
    <row r="849">
      <c r="B849" s="12"/>
      <c r="C849" s="12"/>
      <c r="D849" s="12"/>
      <c r="E849" s="12"/>
    </row>
    <row r="850">
      <c r="B850" s="12"/>
      <c r="C850" s="12"/>
      <c r="D850" s="12"/>
      <c r="E850" s="12"/>
    </row>
    <row r="851">
      <c r="B851" s="12"/>
      <c r="C851" s="12"/>
      <c r="D851" s="12"/>
      <c r="E851" s="12"/>
    </row>
    <row r="852">
      <c r="B852" s="12"/>
      <c r="C852" s="12"/>
      <c r="D852" s="12"/>
      <c r="E852" s="12"/>
    </row>
    <row r="853">
      <c r="B853" s="12"/>
      <c r="C853" s="12"/>
      <c r="D853" s="12"/>
      <c r="E853" s="12"/>
    </row>
    <row r="854">
      <c r="B854" s="12"/>
      <c r="C854" s="12"/>
      <c r="D854" s="12"/>
      <c r="E854" s="12"/>
    </row>
    <row r="855">
      <c r="B855" s="12"/>
      <c r="C855" s="12"/>
      <c r="D855" s="12"/>
      <c r="E855" s="12"/>
    </row>
    <row r="856">
      <c r="B856" s="12"/>
      <c r="C856" s="12"/>
      <c r="D856" s="12"/>
      <c r="E856" s="12"/>
    </row>
    <row r="857">
      <c r="B857" s="12"/>
      <c r="C857" s="12"/>
      <c r="D857" s="12"/>
      <c r="E857" s="12"/>
    </row>
    <row r="858">
      <c r="B858" s="12"/>
      <c r="C858" s="12"/>
      <c r="D858" s="12"/>
      <c r="E858" s="12"/>
    </row>
    <row r="859">
      <c r="B859" s="12"/>
      <c r="C859" s="12"/>
      <c r="D859" s="12"/>
      <c r="E859" s="12"/>
    </row>
    <row r="860">
      <c r="B860" s="12"/>
      <c r="C860" s="12"/>
      <c r="D860" s="12"/>
      <c r="E860" s="12"/>
    </row>
    <row r="861">
      <c r="B861" s="12"/>
      <c r="C861" s="12"/>
      <c r="D861" s="12"/>
      <c r="E861" s="12"/>
    </row>
    <row r="862">
      <c r="B862" s="12"/>
      <c r="C862" s="12"/>
      <c r="D862" s="12"/>
      <c r="E862" s="12"/>
    </row>
    <row r="863">
      <c r="B863" s="12"/>
      <c r="C863" s="12"/>
      <c r="D863" s="12"/>
      <c r="E863" s="12"/>
    </row>
    <row r="864">
      <c r="B864" s="12"/>
      <c r="C864" s="12"/>
      <c r="D864" s="12"/>
      <c r="E864" s="12"/>
    </row>
    <row r="865">
      <c r="B865" s="12"/>
      <c r="C865" s="12"/>
      <c r="D865" s="12"/>
      <c r="E865" s="12"/>
    </row>
    <row r="866">
      <c r="B866" s="12"/>
      <c r="C866" s="12"/>
      <c r="D866" s="12"/>
      <c r="E866" s="12"/>
    </row>
    <row r="867">
      <c r="B867" s="12"/>
      <c r="C867" s="12"/>
      <c r="D867" s="12"/>
      <c r="E867" s="12"/>
    </row>
    <row r="868">
      <c r="B868" s="12"/>
      <c r="C868" s="12"/>
      <c r="D868" s="12"/>
      <c r="E868" s="12"/>
    </row>
    <row r="869">
      <c r="B869" s="12"/>
      <c r="C869" s="12"/>
      <c r="D869" s="12"/>
      <c r="E869" s="12"/>
    </row>
    <row r="870">
      <c r="B870" s="12"/>
      <c r="C870" s="12"/>
      <c r="D870" s="12"/>
      <c r="E870" s="12"/>
    </row>
    <row r="871">
      <c r="B871" s="12"/>
      <c r="C871" s="12"/>
      <c r="D871" s="12"/>
      <c r="E871" s="12"/>
    </row>
    <row r="872">
      <c r="B872" s="12"/>
      <c r="C872" s="12"/>
      <c r="D872" s="12"/>
      <c r="E872" s="12"/>
    </row>
    <row r="873">
      <c r="B873" s="12"/>
      <c r="C873" s="12"/>
      <c r="D873" s="12"/>
      <c r="E873" s="12"/>
    </row>
    <row r="874">
      <c r="B874" s="12"/>
      <c r="C874" s="12"/>
      <c r="D874" s="12"/>
      <c r="E874" s="12"/>
    </row>
    <row r="875">
      <c r="B875" s="12"/>
      <c r="C875" s="12"/>
      <c r="D875" s="12"/>
      <c r="E875" s="12"/>
    </row>
    <row r="876">
      <c r="B876" s="12"/>
      <c r="C876" s="12"/>
      <c r="D876" s="12"/>
      <c r="E876" s="12"/>
    </row>
    <row r="877">
      <c r="B877" s="12"/>
      <c r="C877" s="12"/>
      <c r="D877" s="12"/>
      <c r="E877" s="12"/>
    </row>
    <row r="878">
      <c r="B878" s="12"/>
      <c r="C878" s="12"/>
      <c r="D878" s="12"/>
      <c r="E878" s="12"/>
    </row>
    <row r="879">
      <c r="B879" s="12"/>
      <c r="C879" s="12"/>
      <c r="D879" s="12"/>
      <c r="E879" s="12"/>
    </row>
    <row r="880">
      <c r="B880" s="12"/>
      <c r="C880" s="12"/>
      <c r="D880" s="12"/>
      <c r="E880" s="12"/>
    </row>
    <row r="881">
      <c r="B881" s="12"/>
      <c r="C881" s="12"/>
      <c r="D881" s="12"/>
      <c r="E881" s="12"/>
    </row>
    <row r="882">
      <c r="B882" s="12"/>
      <c r="C882" s="12"/>
      <c r="D882" s="12"/>
      <c r="E882" s="12"/>
    </row>
    <row r="883">
      <c r="B883" s="12"/>
      <c r="C883" s="12"/>
      <c r="D883" s="12"/>
      <c r="E883" s="12"/>
    </row>
    <row r="884">
      <c r="B884" s="12"/>
      <c r="C884" s="12"/>
      <c r="D884" s="12"/>
      <c r="E884" s="12"/>
    </row>
    <row r="885">
      <c r="B885" s="12"/>
      <c r="C885" s="12"/>
      <c r="D885" s="12"/>
      <c r="E885" s="12"/>
    </row>
    <row r="886">
      <c r="B886" s="12"/>
      <c r="C886" s="12"/>
      <c r="D886" s="12"/>
      <c r="E886" s="12"/>
    </row>
    <row r="887">
      <c r="B887" s="12"/>
      <c r="C887" s="12"/>
      <c r="D887" s="12"/>
      <c r="E887" s="12"/>
    </row>
    <row r="888">
      <c r="B888" s="12"/>
      <c r="C888" s="12"/>
      <c r="D888" s="12"/>
      <c r="E888" s="12"/>
    </row>
    <row r="889">
      <c r="B889" s="12"/>
      <c r="C889" s="12"/>
      <c r="D889" s="12"/>
      <c r="E889" s="12"/>
    </row>
    <row r="890">
      <c r="B890" s="12"/>
      <c r="C890" s="12"/>
      <c r="D890" s="12"/>
      <c r="E890" s="12"/>
    </row>
    <row r="891">
      <c r="B891" s="12"/>
      <c r="C891" s="12"/>
      <c r="D891" s="12"/>
      <c r="E891" s="12"/>
    </row>
    <row r="892">
      <c r="B892" s="12"/>
      <c r="C892" s="12"/>
      <c r="D892" s="12"/>
      <c r="E892" s="12"/>
    </row>
    <row r="893">
      <c r="B893" s="12"/>
      <c r="C893" s="12"/>
      <c r="D893" s="12"/>
      <c r="E893" s="12"/>
    </row>
    <row r="894">
      <c r="B894" s="12"/>
      <c r="C894" s="12"/>
      <c r="D894" s="12"/>
      <c r="E894" s="12"/>
    </row>
    <row r="895">
      <c r="B895" s="12"/>
      <c r="C895" s="12"/>
      <c r="D895" s="12"/>
      <c r="E895" s="12"/>
    </row>
    <row r="896">
      <c r="B896" s="12"/>
      <c r="C896" s="12"/>
      <c r="D896" s="12"/>
      <c r="E896" s="12"/>
    </row>
    <row r="897">
      <c r="B897" s="12"/>
      <c r="C897" s="12"/>
      <c r="D897" s="12"/>
      <c r="E897" s="12"/>
    </row>
    <row r="898">
      <c r="B898" s="12"/>
      <c r="C898" s="12"/>
      <c r="D898" s="12"/>
      <c r="E898" s="12"/>
    </row>
    <row r="899">
      <c r="B899" s="12"/>
      <c r="C899" s="12"/>
      <c r="D899" s="12"/>
      <c r="E899" s="12"/>
    </row>
    <row r="900">
      <c r="B900" s="12"/>
      <c r="C900" s="12"/>
      <c r="D900" s="12"/>
      <c r="E900" s="12"/>
    </row>
    <row r="901">
      <c r="B901" s="12"/>
      <c r="C901" s="12"/>
      <c r="D901" s="12"/>
      <c r="E901" s="12"/>
    </row>
    <row r="902">
      <c r="B902" s="12"/>
      <c r="C902" s="12"/>
      <c r="D902" s="12"/>
      <c r="E902" s="12"/>
    </row>
    <row r="903">
      <c r="B903" s="12"/>
      <c r="C903" s="12"/>
      <c r="D903" s="12"/>
      <c r="E903" s="12"/>
    </row>
    <row r="904">
      <c r="B904" s="12"/>
      <c r="C904" s="12"/>
      <c r="D904" s="12"/>
      <c r="E904" s="12"/>
    </row>
    <row r="905">
      <c r="B905" s="12"/>
      <c r="C905" s="12"/>
      <c r="D905" s="12"/>
      <c r="E905" s="12"/>
    </row>
    <row r="906">
      <c r="B906" s="12"/>
      <c r="C906" s="12"/>
      <c r="D906" s="12"/>
      <c r="E906" s="12"/>
    </row>
    <row r="907">
      <c r="B907" s="12"/>
      <c r="C907" s="12"/>
      <c r="D907" s="12"/>
      <c r="E907" s="12"/>
    </row>
    <row r="908">
      <c r="B908" s="12"/>
      <c r="C908" s="12"/>
      <c r="D908" s="12"/>
      <c r="E908" s="12"/>
    </row>
    <row r="909">
      <c r="B909" s="12"/>
      <c r="C909" s="12"/>
      <c r="D909" s="12"/>
      <c r="E909" s="12"/>
    </row>
    <row r="910">
      <c r="B910" s="12"/>
      <c r="C910" s="12"/>
      <c r="D910" s="12"/>
      <c r="E910" s="12"/>
    </row>
    <row r="911">
      <c r="B911" s="12"/>
      <c r="C911" s="12"/>
      <c r="D911" s="12"/>
      <c r="E911" s="12"/>
    </row>
    <row r="912">
      <c r="B912" s="12"/>
      <c r="C912" s="12"/>
      <c r="D912" s="12"/>
      <c r="E912" s="12"/>
    </row>
    <row r="913">
      <c r="B913" s="12"/>
      <c r="C913" s="12"/>
      <c r="D913" s="12"/>
      <c r="E913" s="12"/>
    </row>
    <row r="914">
      <c r="B914" s="12"/>
      <c r="C914" s="12"/>
      <c r="D914" s="12"/>
      <c r="E914" s="12"/>
    </row>
    <row r="915">
      <c r="B915" s="12"/>
      <c r="C915" s="12"/>
      <c r="D915" s="12"/>
      <c r="E915" s="12"/>
    </row>
    <row r="916">
      <c r="B916" s="12"/>
      <c r="C916" s="12"/>
      <c r="D916" s="12"/>
      <c r="E916" s="12"/>
    </row>
    <row r="917">
      <c r="B917" s="12"/>
      <c r="C917" s="12"/>
      <c r="D917" s="12"/>
      <c r="E917" s="12"/>
    </row>
    <row r="918">
      <c r="B918" s="12"/>
      <c r="C918" s="12"/>
      <c r="D918" s="12"/>
      <c r="E918" s="12"/>
    </row>
    <row r="919">
      <c r="B919" s="12"/>
      <c r="C919" s="12"/>
      <c r="D919" s="12"/>
      <c r="E919" s="12"/>
    </row>
    <row r="920">
      <c r="B920" s="12"/>
      <c r="C920" s="12"/>
      <c r="D920" s="12"/>
      <c r="E920" s="12"/>
    </row>
    <row r="921">
      <c r="B921" s="12"/>
      <c r="C921" s="12"/>
      <c r="D921" s="12"/>
      <c r="E921" s="12"/>
    </row>
    <row r="922">
      <c r="B922" s="12"/>
      <c r="C922" s="12"/>
      <c r="D922" s="12"/>
      <c r="E922" s="12"/>
    </row>
    <row r="923">
      <c r="B923" s="12"/>
      <c r="C923" s="12"/>
      <c r="D923" s="12"/>
      <c r="E923" s="12"/>
    </row>
    <row r="924">
      <c r="B924" s="12"/>
      <c r="C924" s="12"/>
      <c r="D924" s="12"/>
      <c r="E924" s="12"/>
    </row>
    <row r="925">
      <c r="B925" s="12"/>
      <c r="C925" s="12"/>
      <c r="D925" s="12"/>
      <c r="E925" s="12"/>
    </row>
    <row r="926">
      <c r="B926" s="12"/>
      <c r="C926" s="12"/>
      <c r="D926" s="12"/>
      <c r="E926" s="12"/>
    </row>
    <row r="927">
      <c r="B927" s="12"/>
      <c r="C927" s="12"/>
      <c r="D927" s="12"/>
      <c r="E927" s="12"/>
    </row>
    <row r="928">
      <c r="B928" s="12"/>
      <c r="C928" s="12"/>
      <c r="D928" s="12"/>
      <c r="E928" s="12"/>
    </row>
    <row r="929">
      <c r="B929" s="12"/>
      <c r="C929" s="12"/>
      <c r="D929" s="12"/>
      <c r="E929" s="12"/>
    </row>
    <row r="930">
      <c r="B930" s="12"/>
      <c r="C930" s="12"/>
      <c r="D930" s="12"/>
      <c r="E930" s="12"/>
    </row>
    <row r="931">
      <c r="B931" s="12"/>
      <c r="C931" s="12"/>
      <c r="D931" s="12"/>
      <c r="E931" s="12"/>
    </row>
    <row r="932">
      <c r="B932" s="12"/>
      <c r="C932" s="12"/>
      <c r="D932" s="12"/>
      <c r="E932" s="12"/>
    </row>
    <row r="933">
      <c r="B933" s="12"/>
      <c r="C933" s="12"/>
      <c r="D933" s="12"/>
      <c r="E933" s="12"/>
    </row>
    <row r="934">
      <c r="B934" s="12"/>
      <c r="C934" s="12"/>
      <c r="D934" s="12"/>
      <c r="E934" s="12"/>
    </row>
    <row r="935">
      <c r="B935" s="12"/>
      <c r="C935" s="12"/>
      <c r="D935" s="12"/>
      <c r="E935" s="12"/>
    </row>
    <row r="936">
      <c r="B936" s="12"/>
      <c r="C936" s="12"/>
      <c r="D936" s="12"/>
      <c r="E936" s="12"/>
    </row>
    <row r="937">
      <c r="B937" s="12"/>
      <c r="C937" s="12"/>
      <c r="D937" s="12"/>
      <c r="E937" s="12"/>
    </row>
    <row r="938">
      <c r="B938" s="12"/>
      <c r="C938" s="12"/>
      <c r="D938" s="12"/>
      <c r="E938" s="12"/>
    </row>
    <row r="939">
      <c r="B939" s="12"/>
      <c r="C939" s="12"/>
      <c r="D939" s="12"/>
      <c r="E939" s="12"/>
    </row>
    <row r="940">
      <c r="B940" s="12"/>
      <c r="C940" s="12"/>
      <c r="D940" s="12"/>
      <c r="E940" s="12"/>
    </row>
    <row r="941">
      <c r="B941" s="12"/>
      <c r="C941" s="12"/>
      <c r="D941" s="12"/>
      <c r="E941" s="12"/>
    </row>
    <row r="942">
      <c r="B942" s="12"/>
      <c r="C942" s="12"/>
      <c r="D942" s="12"/>
      <c r="E942" s="12"/>
    </row>
    <row r="943">
      <c r="B943" s="12"/>
      <c r="C943" s="12"/>
      <c r="D943" s="12"/>
      <c r="E943" s="12"/>
    </row>
    <row r="944">
      <c r="B944" s="12"/>
      <c r="C944" s="12"/>
      <c r="D944" s="12"/>
      <c r="E944" s="12"/>
    </row>
    <row r="945">
      <c r="B945" s="12"/>
      <c r="C945" s="12"/>
      <c r="D945" s="12"/>
      <c r="E945" s="12"/>
    </row>
    <row r="946">
      <c r="B946" s="12"/>
      <c r="C946" s="12"/>
      <c r="D946" s="12"/>
      <c r="E946" s="12"/>
    </row>
    <row r="947">
      <c r="B947" s="12"/>
      <c r="C947" s="12"/>
      <c r="D947" s="12"/>
      <c r="E947" s="12"/>
    </row>
    <row r="948">
      <c r="B948" s="12"/>
      <c r="C948" s="12"/>
      <c r="D948" s="12"/>
      <c r="E948" s="12"/>
    </row>
    <row r="949">
      <c r="B949" s="12"/>
      <c r="C949" s="12"/>
      <c r="D949" s="12"/>
      <c r="E949" s="12"/>
    </row>
    <row r="950">
      <c r="B950" s="12"/>
      <c r="C950" s="12"/>
      <c r="D950" s="12"/>
      <c r="E950" s="12"/>
    </row>
    <row r="951">
      <c r="B951" s="12"/>
      <c r="C951" s="12"/>
      <c r="D951" s="12"/>
      <c r="E951" s="12"/>
    </row>
    <row r="952">
      <c r="B952" s="12"/>
      <c r="C952" s="12"/>
      <c r="D952" s="12"/>
      <c r="E952" s="12"/>
    </row>
    <row r="953">
      <c r="B953" s="12"/>
      <c r="C953" s="12"/>
      <c r="D953" s="12"/>
      <c r="E953" s="12"/>
    </row>
    <row r="954">
      <c r="B954" s="12"/>
      <c r="C954" s="12"/>
      <c r="D954" s="12"/>
      <c r="E954" s="12"/>
    </row>
    <row r="955">
      <c r="B955" s="12"/>
      <c r="C955" s="12"/>
      <c r="D955" s="12"/>
      <c r="E955" s="12"/>
    </row>
    <row r="956">
      <c r="B956" s="12"/>
      <c r="C956" s="12"/>
      <c r="D956" s="12"/>
      <c r="E956" s="12"/>
    </row>
    <row r="957">
      <c r="B957" s="12"/>
      <c r="C957" s="12"/>
      <c r="D957" s="12"/>
      <c r="E957" s="12"/>
    </row>
    <row r="958">
      <c r="B958" s="12"/>
      <c r="C958" s="12"/>
      <c r="D958" s="12"/>
      <c r="E958" s="12"/>
    </row>
    <row r="959">
      <c r="B959" s="12"/>
      <c r="C959" s="12"/>
      <c r="D959" s="12"/>
      <c r="E959" s="12"/>
    </row>
    <row r="960">
      <c r="B960" s="12"/>
      <c r="C960" s="12"/>
      <c r="D960" s="12"/>
      <c r="E960" s="12"/>
    </row>
    <row r="961">
      <c r="B961" s="12"/>
      <c r="C961" s="12"/>
      <c r="D961" s="12"/>
      <c r="E961" s="12"/>
    </row>
    <row r="962">
      <c r="B962" s="12"/>
      <c r="C962" s="12"/>
      <c r="D962" s="12"/>
      <c r="E962" s="12"/>
    </row>
    <row r="963">
      <c r="B963" s="12"/>
      <c r="C963" s="12"/>
      <c r="D963" s="12"/>
      <c r="E963" s="12"/>
    </row>
    <row r="964">
      <c r="B964" s="12"/>
      <c r="C964" s="12"/>
      <c r="D964" s="12"/>
      <c r="E964" s="12"/>
    </row>
    <row r="965">
      <c r="B965" s="12"/>
      <c r="C965" s="12"/>
      <c r="D965" s="12"/>
      <c r="E965" s="12"/>
    </row>
    <row r="966">
      <c r="B966" s="12"/>
      <c r="C966" s="12"/>
      <c r="D966" s="12"/>
      <c r="E966" s="12"/>
    </row>
    <row r="967">
      <c r="B967" s="12"/>
      <c r="C967" s="12"/>
      <c r="D967" s="12"/>
      <c r="E967" s="12"/>
    </row>
    <row r="968">
      <c r="B968" s="12"/>
      <c r="C968" s="12"/>
      <c r="D968" s="12"/>
      <c r="E968" s="12"/>
    </row>
    <row r="969">
      <c r="B969" s="12"/>
      <c r="C969" s="12"/>
      <c r="D969" s="12"/>
      <c r="E969" s="12"/>
    </row>
    <row r="970">
      <c r="B970" s="12"/>
      <c r="C970" s="12"/>
      <c r="D970" s="12"/>
      <c r="E970" s="12"/>
    </row>
    <row r="971">
      <c r="B971" s="12"/>
      <c r="C971" s="12"/>
      <c r="D971" s="12"/>
      <c r="E971" s="12"/>
    </row>
    <row r="972">
      <c r="B972" s="12"/>
      <c r="C972" s="12"/>
      <c r="D972" s="12"/>
      <c r="E972" s="12"/>
    </row>
    <row r="973">
      <c r="B973" s="12"/>
      <c r="C973" s="12"/>
      <c r="D973" s="12"/>
      <c r="E973" s="12"/>
    </row>
    <row r="974">
      <c r="B974" s="12"/>
      <c r="C974" s="12"/>
      <c r="D974" s="12"/>
      <c r="E974" s="12"/>
    </row>
    <row r="975">
      <c r="B975" s="12"/>
      <c r="C975" s="12"/>
      <c r="D975" s="12"/>
      <c r="E975" s="12"/>
    </row>
    <row r="976">
      <c r="B976" s="12"/>
      <c r="C976" s="12"/>
      <c r="D976" s="12"/>
      <c r="E976" s="12"/>
    </row>
    <row r="977">
      <c r="B977" s="12"/>
      <c r="C977" s="12"/>
      <c r="D977" s="12"/>
      <c r="E977" s="12"/>
    </row>
    <row r="978">
      <c r="B978" s="12"/>
      <c r="C978" s="12"/>
      <c r="D978" s="12"/>
      <c r="E978" s="12"/>
    </row>
    <row r="979">
      <c r="B979" s="12"/>
      <c r="C979" s="12"/>
      <c r="D979" s="12"/>
      <c r="E979" s="12"/>
    </row>
    <row r="980">
      <c r="B980" s="12"/>
      <c r="C980" s="12"/>
      <c r="D980" s="12"/>
      <c r="E980" s="12"/>
    </row>
    <row r="981">
      <c r="B981" s="12"/>
      <c r="C981" s="12"/>
      <c r="D981" s="12"/>
      <c r="E981" s="12"/>
    </row>
    <row r="982">
      <c r="B982" s="12"/>
      <c r="C982" s="12"/>
      <c r="D982" s="12"/>
      <c r="E982" s="12"/>
    </row>
    <row r="983">
      <c r="B983" s="12"/>
      <c r="C983" s="12"/>
      <c r="D983" s="12"/>
      <c r="E983" s="12"/>
    </row>
    <row r="984">
      <c r="B984" s="12"/>
      <c r="C984" s="12"/>
      <c r="D984" s="12"/>
      <c r="E984" s="12"/>
    </row>
    <row r="985">
      <c r="B985" s="12"/>
      <c r="C985" s="12"/>
      <c r="D985" s="12"/>
      <c r="E985" s="12"/>
    </row>
    <row r="986">
      <c r="B986" s="12"/>
      <c r="C986" s="12"/>
      <c r="D986" s="12"/>
      <c r="E986" s="12"/>
    </row>
    <row r="987">
      <c r="B987" s="12"/>
      <c r="C987" s="12"/>
      <c r="D987" s="12"/>
      <c r="E987" s="12"/>
    </row>
    <row r="988">
      <c r="B988" s="12"/>
      <c r="C988" s="12"/>
      <c r="D988" s="12"/>
      <c r="E988" s="12"/>
    </row>
    <row r="989">
      <c r="B989" s="12"/>
      <c r="C989" s="12"/>
      <c r="D989" s="12"/>
      <c r="E989" s="12"/>
    </row>
    <row r="990">
      <c r="B990" s="12"/>
      <c r="C990" s="12"/>
      <c r="D990" s="12"/>
      <c r="E990" s="12"/>
    </row>
    <row r="991">
      <c r="B991" s="12"/>
      <c r="C991" s="12"/>
      <c r="D991" s="12"/>
      <c r="E991" s="12"/>
    </row>
    <row r="992">
      <c r="B992" s="12"/>
      <c r="C992" s="12"/>
      <c r="D992" s="12"/>
      <c r="E992" s="12"/>
    </row>
    <row r="993">
      <c r="B993" s="12"/>
      <c r="C993" s="12"/>
      <c r="D993" s="12"/>
      <c r="E993" s="12"/>
    </row>
    <row r="994">
      <c r="B994" s="12"/>
      <c r="C994" s="12"/>
      <c r="D994" s="12"/>
      <c r="E994" s="12"/>
    </row>
    <row r="995">
      <c r="B995" s="12"/>
      <c r="C995" s="12"/>
      <c r="D995" s="12"/>
      <c r="E995" s="12"/>
    </row>
    <row r="996">
      <c r="B996" s="12"/>
      <c r="C996" s="12"/>
      <c r="D996" s="12"/>
      <c r="E996" s="12"/>
    </row>
    <row r="997">
      <c r="B997" s="12"/>
      <c r="C997" s="12"/>
      <c r="D997" s="12"/>
      <c r="E997" s="12"/>
    </row>
    <row r="998">
      <c r="B998" s="12"/>
      <c r="C998" s="12"/>
      <c r="D998" s="12"/>
      <c r="E998" s="12"/>
    </row>
    <row r="999">
      <c r="B999" s="12"/>
      <c r="C999" s="12"/>
      <c r="D999" s="12"/>
      <c r="E999" s="12"/>
    </row>
    <row r="1000">
      <c r="B1000" s="12"/>
      <c r="C1000" s="12"/>
      <c r="D1000" s="12"/>
      <c r="E1000" s="12"/>
    </row>
  </sheetData>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0"/>
    <col customWidth="1" min="2" max="4" width="10.25"/>
    <col customWidth="1" min="5" max="5" width="12.5"/>
    <col customWidth="1" min="6" max="6" width="4.75"/>
    <col customWidth="1" min="7" max="7" width="5.5"/>
    <col customWidth="1" min="8" max="8" width="6.88"/>
    <col customWidth="1" min="9" max="9" width="7.5"/>
    <col customWidth="1" min="10" max="14" width="10.25"/>
    <col customWidth="1" min="15" max="15" width="9.5"/>
    <col customWidth="1" min="16" max="17" width="9.38"/>
    <col customWidth="1" min="18" max="18" width="9.5"/>
    <col customWidth="1" min="19" max="19" width="9.38"/>
  </cols>
  <sheetData>
    <row r="1">
      <c r="A1" s="7" t="s">
        <v>74</v>
      </c>
      <c r="B1" s="18" t="s">
        <v>85</v>
      </c>
      <c r="C1" s="18" t="s">
        <v>83</v>
      </c>
      <c r="D1" s="18" t="s">
        <v>87</v>
      </c>
      <c r="E1" s="18" t="s">
        <v>613</v>
      </c>
      <c r="F1" s="7" t="s">
        <v>569</v>
      </c>
      <c r="G1" s="7" t="s">
        <v>31</v>
      </c>
      <c r="H1" s="7" t="s">
        <v>570</v>
      </c>
      <c r="I1" s="7" t="s">
        <v>571</v>
      </c>
      <c r="J1" s="7" t="s">
        <v>600</v>
      </c>
      <c r="K1" s="7" t="s">
        <v>589</v>
      </c>
      <c r="L1" s="7" t="s">
        <v>590</v>
      </c>
      <c r="M1" s="7" t="s">
        <v>574</v>
      </c>
      <c r="N1" s="7" t="s">
        <v>591</v>
      </c>
      <c r="O1" s="7" t="s">
        <v>592</v>
      </c>
      <c r="P1" s="7" t="s">
        <v>576</v>
      </c>
      <c r="Q1" s="7" t="s">
        <v>593</v>
      </c>
      <c r="R1" s="7" t="s">
        <v>594</v>
      </c>
      <c r="S1" s="7" t="s">
        <v>578</v>
      </c>
    </row>
    <row r="2">
      <c r="A2" s="7">
        <v>1.0</v>
      </c>
      <c r="B2" s="12"/>
      <c r="C2" s="12" t="str">
        <f t="shared" ref="C2:C31" si="4">B2</f>
        <v/>
      </c>
      <c r="D2" s="12"/>
      <c r="E2" s="12"/>
      <c r="K2" s="12">
        <f t="shared" ref="K2:L2" si="1">sum(B2:B$31)</f>
        <v>29113403</v>
      </c>
      <c r="L2" s="12">
        <f t="shared" si="1"/>
        <v>29113403</v>
      </c>
      <c r="M2" s="12">
        <f t="shared" ref="M2:M31" si="6">sum($D2:$D$31)</f>
        <v>13533203</v>
      </c>
      <c r="N2" s="12">
        <f t="shared" ref="N2:O2" si="2">sum($B2:$B$28)</f>
        <v>29113403</v>
      </c>
      <c r="O2" s="12">
        <f t="shared" si="2"/>
        <v>29113403</v>
      </c>
      <c r="P2" s="12">
        <f t="shared" ref="P2:P28" si="8">sum($D2:$D$28)</f>
        <v>13533203</v>
      </c>
      <c r="Q2" s="12">
        <f t="shared" ref="Q2:R2" si="3">sum($B2:$B$25)</f>
        <v>29113403</v>
      </c>
      <c r="R2" s="12">
        <f t="shared" si="3"/>
        <v>29113403</v>
      </c>
      <c r="S2" s="12">
        <f t="shared" ref="S2:S25" si="10">sum($D2:$D$25)</f>
        <v>13533203</v>
      </c>
    </row>
    <row r="3">
      <c r="A3" s="14">
        <f t="shared" ref="A3:A31" si="11">A2+1</f>
        <v>2</v>
      </c>
      <c r="B3" s="12"/>
      <c r="C3" s="12" t="str">
        <f t="shared" si="4"/>
        <v/>
      </c>
      <c r="D3" s="12"/>
      <c r="E3" s="12"/>
      <c r="K3" s="12">
        <f t="shared" ref="K3:L3" si="5">sum(B3:B$31)</f>
        <v>29113403</v>
      </c>
      <c r="L3" s="12">
        <f t="shared" si="5"/>
        <v>29113403</v>
      </c>
      <c r="M3" s="12">
        <f t="shared" si="6"/>
        <v>13533203</v>
      </c>
      <c r="N3" s="12">
        <f t="shared" ref="N3:O3" si="7">sum($B3:$B$28)</f>
        <v>29113403</v>
      </c>
      <c r="O3" s="12">
        <f t="shared" si="7"/>
        <v>29113403</v>
      </c>
      <c r="P3" s="12">
        <f t="shared" si="8"/>
        <v>13533203</v>
      </c>
      <c r="Q3" s="12">
        <f t="shared" ref="Q3:R3" si="9">sum($B3:$B$25)</f>
        <v>29113403</v>
      </c>
      <c r="R3" s="12">
        <f t="shared" si="9"/>
        <v>29113403</v>
      </c>
      <c r="S3" s="12">
        <f t="shared" si="10"/>
        <v>13533203</v>
      </c>
    </row>
    <row r="4">
      <c r="A4" s="14">
        <f t="shared" si="11"/>
        <v>3</v>
      </c>
      <c r="B4" s="12"/>
      <c r="C4" s="12" t="str">
        <f t="shared" si="4"/>
        <v/>
      </c>
      <c r="D4" s="12"/>
      <c r="E4" s="12"/>
      <c r="K4" s="12">
        <f t="shared" ref="K4:L4" si="12">sum(B4:B$31)</f>
        <v>29113403</v>
      </c>
      <c r="L4" s="12">
        <f t="shared" si="12"/>
        <v>29113403</v>
      </c>
      <c r="M4" s="12">
        <f t="shared" si="6"/>
        <v>13533203</v>
      </c>
      <c r="N4" s="12">
        <f t="shared" ref="N4:O4" si="13">sum($B4:$B$28)</f>
        <v>29113403</v>
      </c>
      <c r="O4" s="12">
        <f t="shared" si="13"/>
        <v>29113403</v>
      </c>
      <c r="P4" s="12">
        <f t="shared" si="8"/>
        <v>13533203</v>
      </c>
      <c r="Q4" s="12">
        <f t="shared" ref="Q4:R4" si="14">sum($B4:$B$25)</f>
        <v>29113403</v>
      </c>
      <c r="R4" s="12">
        <f t="shared" si="14"/>
        <v>29113403</v>
      </c>
      <c r="S4" s="12">
        <f t="shared" si="10"/>
        <v>13533203</v>
      </c>
    </row>
    <row r="5">
      <c r="A5" s="14">
        <f t="shared" si="11"/>
        <v>4</v>
      </c>
      <c r="B5" s="12"/>
      <c r="C5" s="12" t="str">
        <f t="shared" si="4"/>
        <v/>
      </c>
      <c r="D5" s="12"/>
      <c r="E5" s="12"/>
      <c r="K5" s="12">
        <f t="shared" ref="K5:L5" si="15">sum(B5:B$31)</f>
        <v>29113403</v>
      </c>
      <c r="L5" s="12">
        <f t="shared" si="15"/>
        <v>29113403</v>
      </c>
      <c r="M5" s="12">
        <f t="shared" si="6"/>
        <v>13533203</v>
      </c>
      <c r="N5" s="12">
        <f t="shared" ref="N5:O5" si="16">sum($B5:$B$28)</f>
        <v>29113403</v>
      </c>
      <c r="O5" s="12">
        <f t="shared" si="16"/>
        <v>29113403</v>
      </c>
      <c r="P5" s="12">
        <f t="shared" si="8"/>
        <v>13533203</v>
      </c>
      <c r="Q5" s="12">
        <f t="shared" ref="Q5:R5" si="17">sum($B5:$B$25)</f>
        <v>29113403</v>
      </c>
      <c r="R5" s="12">
        <f t="shared" si="17"/>
        <v>29113403</v>
      </c>
      <c r="S5" s="12">
        <f t="shared" si="10"/>
        <v>13533203</v>
      </c>
    </row>
    <row r="6">
      <c r="A6" s="14">
        <f t="shared" si="11"/>
        <v>5</v>
      </c>
      <c r="B6" s="12"/>
      <c r="C6" s="12" t="str">
        <f t="shared" si="4"/>
        <v/>
      </c>
      <c r="D6" s="12"/>
      <c r="E6" s="12"/>
      <c r="K6" s="12">
        <f t="shared" ref="K6:L6" si="18">sum(B6:B$31)</f>
        <v>29113403</v>
      </c>
      <c r="L6" s="12">
        <f t="shared" si="18"/>
        <v>29113403</v>
      </c>
      <c r="M6" s="12">
        <f t="shared" si="6"/>
        <v>13533203</v>
      </c>
      <c r="N6" s="12">
        <f t="shared" ref="N6:O6" si="19">sum($B6:$B$28)</f>
        <v>29113403</v>
      </c>
      <c r="O6" s="12">
        <f t="shared" si="19"/>
        <v>29113403</v>
      </c>
      <c r="P6" s="12">
        <f t="shared" si="8"/>
        <v>13533203</v>
      </c>
      <c r="Q6" s="12">
        <f t="shared" ref="Q6:R6" si="20">sum($B6:$B$25)</f>
        <v>29113403</v>
      </c>
      <c r="R6" s="12">
        <f t="shared" si="20"/>
        <v>29113403</v>
      </c>
      <c r="S6" s="12">
        <f t="shared" si="10"/>
        <v>13533203</v>
      </c>
    </row>
    <row r="7">
      <c r="A7" s="14">
        <f t="shared" si="11"/>
        <v>6</v>
      </c>
      <c r="B7" s="12"/>
      <c r="C7" s="12" t="str">
        <f t="shared" si="4"/>
        <v/>
      </c>
      <c r="D7" s="12"/>
      <c r="E7" s="12"/>
      <c r="K7" s="12">
        <f t="shared" ref="K7:L7" si="21">sum(B7:B$31)</f>
        <v>29113403</v>
      </c>
      <c r="L7" s="12">
        <f t="shared" si="21"/>
        <v>29113403</v>
      </c>
      <c r="M7" s="12">
        <f t="shared" si="6"/>
        <v>13533203</v>
      </c>
      <c r="N7" s="12">
        <f t="shared" ref="N7:O7" si="22">sum($B7:$B$28)</f>
        <v>29113403</v>
      </c>
      <c r="O7" s="12">
        <f t="shared" si="22"/>
        <v>29113403</v>
      </c>
      <c r="P7" s="12">
        <f t="shared" si="8"/>
        <v>13533203</v>
      </c>
      <c r="Q7" s="12">
        <f t="shared" ref="Q7:R7" si="23">sum($B7:$B$25)</f>
        <v>29113403</v>
      </c>
      <c r="R7" s="12">
        <f t="shared" si="23"/>
        <v>29113403</v>
      </c>
      <c r="S7" s="12">
        <f t="shared" si="10"/>
        <v>13533203</v>
      </c>
    </row>
    <row r="8">
      <c r="A8" s="14">
        <f t="shared" si="11"/>
        <v>7</v>
      </c>
      <c r="B8" s="12"/>
      <c r="C8" s="12" t="str">
        <f t="shared" si="4"/>
        <v/>
      </c>
      <c r="D8" s="12"/>
      <c r="E8" s="18">
        <v>15000.0</v>
      </c>
      <c r="K8" s="12">
        <f t="shared" ref="K8:L8" si="24">sum(B8:B$31)</f>
        <v>29113403</v>
      </c>
      <c r="L8" s="12">
        <f t="shared" si="24"/>
        <v>29113403</v>
      </c>
      <c r="M8" s="12">
        <f t="shared" si="6"/>
        <v>13533203</v>
      </c>
      <c r="N8" s="12">
        <f t="shared" ref="N8:O8" si="25">sum($B8:$B$28)</f>
        <v>29113403</v>
      </c>
      <c r="O8" s="12">
        <f t="shared" si="25"/>
        <v>29113403</v>
      </c>
      <c r="P8" s="12">
        <f t="shared" si="8"/>
        <v>13533203</v>
      </c>
      <c r="Q8" s="12">
        <f t="shared" ref="Q8:R8" si="26">sum($B8:$B$25)</f>
        <v>29113403</v>
      </c>
      <c r="R8" s="12">
        <f t="shared" si="26"/>
        <v>29113403</v>
      </c>
      <c r="S8" s="12">
        <f t="shared" si="10"/>
        <v>13533203</v>
      </c>
    </row>
    <row r="9">
      <c r="A9" s="14">
        <f t="shared" si="11"/>
        <v>8</v>
      </c>
      <c r="B9" s="12"/>
      <c r="C9" s="12" t="str">
        <f t="shared" si="4"/>
        <v/>
      </c>
      <c r="D9" s="12"/>
      <c r="E9" s="18">
        <v>30000.0</v>
      </c>
      <c r="K9" s="12">
        <f t="shared" ref="K9:L9" si="27">sum(B9:B$31)</f>
        <v>29113403</v>
      </c>
      <c r="L9" s="12">
        <f t="shared" si="27"/>
        <v>29113403</v>
      </c>
      <c r="M9" s="12">
        <f t="shared" si="6"/>
        <v>13533203</v>
      </c>
      <c r="N9" s="12">
        <f t="shared" ref="N9:O9" si="28">sum($B9:$B$28)</f>
        <v>29113403</v>
      </c>
      <c r="O9" s="12">
        <f t="shared" si="28"/>
        <v>29113403</v>
      </c>
      <c r="P9" s="12">
        <f t="shared" si="8"/>
        <v>13533203</v>
      </c>
      <c r="Q9" s="12">
        <f t="shared" ref="Q9:R9" si="29">sum($B9:$B$25)</f>
        <v>29113403</v>
      </c>
      <c r="R9" s="12">
        <f t="shared" si="29"/>
        <v>29113403</v>
      </c>
      <c r="S9" s="12">
        <f t="shared" si="10"/>
        <v>13533203</v>
      </c>
    </row>
    <row r="10">
      <c r="A10" s="14">
        <f t="shared" si="11"/>
        <v>9</v>
      </c>
      <c r="B10" s="18">
        <v>291401.0</v>
      </c>
      <c r="C10" s="12">
        <f t="shared" si="4"/>
        <v>291401</v>
      </c>
      <c r="D10" s="18">
        <v>141001.0</v>
      </c>
      <c r="E10" s="18">
        <v>45000.0</v>
      </c>
      <c r="K10" s="12">
        <f t="shared" ref="K10:L10" si="30">sum(B10:B$31)</f>
        <v>29113403</v>
      </c>
      <c r="L10" s="12">
        <f t="shared" si="30"/>
        <v>29113403</v>
      </c>
      <c r="M10" s="12">
        <f t="shared" si="6"/>
        <v>13533203</v>
      </c>
      <c r="N10" s="12">
        <f t="shared" ref="N10:O10" si="31">sum($B10:$B$28)</f>
        <v>29113403</v>
      </c>
      <c r="O10" s="12">
        <f t="shared" si="31"/>
        <v>29113403</v>
      </c>
      <c r="P10" s="12">
        <f t="shared" si="8"/>
        <v>13533203</v>
      </c>
      <c r="Q10" s="12">
        <f t="shared" ref="Q10:R10" si="32">sum($B10:$B$25)</f>
        <v>29113403</v>
      </c>
      <c r="R10" s="12">
        <f t="shared" si="32"/>
        <v>29113403</v>
      </c>
      <c r="S10" s="12">
        <f t="shared" si="10"/>
        <v>13533203</v>
      </c>
    </row>
    <row r="11">
      <c r="A11" s="14">
        <f t="shared" si="11"/>
        <v>10</v>
      </c>
      <c r="B11" s="18">
        <v>347801.0</v>
      </c>
      <c r="C11" s="12">
        <f t="shared" si="4"/>
        <v>347801</v>
      </c>
      <c r="D11" s="18">
        <v>169201.0</v>
      </c>
      <c r="E11" s="18">
        <v>60000.0</v>
      </c>
      <c r="K11" s="12">
        <f t="shared" ref="K11:L11" si="33">sum(B11:B$31)</f>
        <v>28822002</v>
      </c>
      <c r="L11" s="12">
        <f t="shared" si="33"/>
        <v>28822002</v>
      </c>
      <c r="M11" s="12">
        <f t="shared" si="6"/>
        <v>13392202</v>
      </c>
      <c r="N11" s="12">
        <f t="shared" ref="N11:O11" si="34">sum($B11:$B$28)</f>
        <v>28822002</v>
      </c>
      <c r="O11" s="12">
        <f t="shared" si="34"/>
        <v>28822002</v>
      </c>
      <c r="P11" s="12">
        <f t="shared" si="8"/>
        <v>13392202</v>
      </c>
      <c r="Q11" s="12">
        <f t="shared" ref="Q11:R11" si="35">sum($B11:$B$25)</f>
        <v>28822002</v>
      </c>
      <c r="R11" s="12">
        <f t="shared" si="35"/>
        <v>28822002</v>
      </c>
      <c r="S11" s="12">
        <f t="shared" si="10"/>
        <v>13392202</v>
      </c>
    </row>
    <row r="12">
      <c r="A12" s="14">
        <f t="shared" si="11"/>
        <v>11</v>
      </c>
      <c r="B12" s="18">
        <v>874201.0</v>
      </c>
      <c r="C12" s="12">
        <f t="shared" si="4"/>
        <v>874201</v>
      </c>
      <c r="D12" s="18">
        <v>423001.0</v>
      </c>
      <c r="E12" s="18">
        <v>90000.0</v>
      </c>
      <c r="F12" s="7">
        <v>0.0</v>
      </c>
      <c r="G12" s="7">
        <v>5.0</v>
      </c>
      <c r="H12" s="7">
        <v>32.0</v>
      </c>
      <c r="I12" s="7">
        <v>12.0</v>
      </c>
      <c r="K12" s="12">
        <f t="shared" ref="K12:L12" si="36">sum(B12:B$31)</f>
        <v>28474201</v>
      </c>
      <c r="L12" s="12">
        <f t="shared" si="36"/>
        <v>28474201</v>
      </c>
      <c r="M12" s="12">
        <f t="shared" si="6"/>
        <v>13223001</v>
      </c>
      <c r="N12" s="12">
        <f t="shared" ref="N12:O12" si="37">sum($B12:$B$28)</f>
        <v>28474201</v>
      </c>
      <c r="O12" s="12">
        <f t="shared" si="37"/>
        <v>28474201</v>
      </c>
      <c r="P12" s="12">
        <f t="shared" si="8"/>
        <v>13223001</v>
      </c>
      <c r="Q12" s="12">
        <f t="shared" ref="Q12:R12" si="38">sum($B12:$B$25)</f>
        <v>28474201</v>
      </c>
      <c r="R12" s="12">
        <f t="shared" si="38"/>
        <v>28474201</v>
      </c>
      <c r="S12" s="12">
        <f t="shared" si="10"/>
        <v>13223001</v>
      </c>
    </row>
    <row r="13">
      <c r="A13" s="14">
        <f t="shared" si="11"/>
        <v>12</v>
      </c>
      <c r="B13" s="12"/>
      <c r="C13" s="12" t="str">
        <f t="shared" si="4"/>
        <v/>
      </c>
      <c r="D13" s="12"/>
      <c r="E13" s="12"/>
      <c r="K13" s="12">
        <f t="shared" ref="K13:L13" si="39">sum(B13:B$31)</f>
        <v>27600000</v>
      </c>
      <c r="L13" s="12">
        <f t="shared" si="39"/>
        <v>27600000</v>
      </c>
      <c r="M13" s="12">
        <f t="shared" si="6"/>
        <v>12800000</v>
      </c>
      <c r="N13" s="12">
        <f t="shared" ref="N13:O13" si="40">sum($B13:$B$28)</f>
        <v>27600000</v>
      </c>
      <c r="O13" s="12">
        <f t="shared" si="40"/>
        <v>27600000</v>
      </c>
      <c r="P13" s="12">
        <f t="shared" si="8"/>
        <v>12800000</v>
      </c>
      <c r="Q13" s="12">
        <f t="shared" ref="Q13:R13" si="41">sum($B13:$B$25)</f>
        <v>27600000</v>
      </c>
      <c r="R13" s="12">
        <f t="shared" si="41"/>
        <v>27600000</v>
      </c>
      <c r="S13" s="12">
        <f t="shared" si="10"/>
        <v>12800000</v>
      </c>
    </row>
    <row r="14">
      <c r="A14" s="14">
        <f t="shared" si="11"/>
        <v>13</v>
      </c>
      <c r="B14" s="12"/>
      <c r="C14" s="12" t="str">
        <f t="shared" si="4"/>
        <v/>
      </c>
      <c r="D14" s="12"/>
      <c r="E14" s="12"/>
      <c r="K14" s="12">
        <f t="shared" ref="K14:L14" si="42">sum(B14:B$31)</f>
        <v>27600000</v>
      </c>
      <c r="L14" s="12">
        <f t="shared" si="42"/>
        <v>27600000</v>
      </c>
      <c r="M14" s="12">
        <f t="shared" si="6"/>
        <v>12800000</v>
      </c>
      <c r="N14" s="12">
        <f t="shared" ref="N14:O14" si="43">sum($B14:$B$28)</f>
        <v>27600000</v>
      </c>
      <c r="O14" s="12">
        <f t="shared" si="43"/>
        <v>27600000</v>
      </c>
      <c r="P14" s="12">
        <f t="shared" si="8"/>
        <v>12800000</v>
      </c>
      <c r="Q14" s="12">
        <f t="shared" ref="Q14:R14" si="44">sum($B14:$B$25)</f>
        <v>27600000</v>
      </c>
      <c r="R14" s="12">
        <f t="shared" si="44"/>
        <v>27600000</v>
      </c>
      <c r="S14" s="12">
        <f t="shared" si="10"/>
        <v>12800000</v>
      </c>
    </row>
    <row r="15">
      <c r="A15" s="14">
        <f t="shared" si="11"/>
        <v>14</v>
      </c>
      <c r="B15" s="18"/>
      <c r="C15" s="12" t="str">
        <f t="shared" si="4"/>
        <v/>
      </c>
      <c r="D15" s="18"/>
      <c r="E15" s="12"/>
      <c r="K15" s="12">
        <f t="shared" ref="K15:L15" si="45">sum(B15:B$31)</f>
        <v>27600000</v>
      </c>
      <c r="L15" s="12">
        <f t="shared" si="45"/>
        <v>27600000</v>
      </c>
      <c r="M15" s="12">
        <f t="shared" si="6"/>
        <v>12800000</v>
      </c>
      <c r="N15" s="12">
        <f t="shared" ref="N15:O15" si="46">sum($B15:$B$28)</f>
        <v>27600000</v>
      </c>
      <c r="O15" s="12">
        <f t="shared" si="46"/>
        <v>27600000</v>
      </c>
      <c r="P15" s="12">
        <f t="shared" si="8"/>
        <v>12800000</v>
      </c>
      <c r="Q15" s="12">
        <f t="shared" ref="Q15:R15" si="47">sum($B15:$B$25)</f>
        <v>27600000</v>
      </c>
      <c r="R15" s="12">
        <f t="shared" si="47"/>
        <v>27600000</v>
      </c>
      <c r="S15" s="12">
        <f t="shared" si="10"/>
        <v>12800000</v>
      </c>
    </row>
    <row r="16">
      <c r="A16" s="14">
        <f t="shared" si="11"/>
        <v>15</v>
      </c>
      <c r="B16" s="18"/>
      <c r="C16" s="12" t="str">
        <f t="shared" si="4"/>
        <v/>
      </c>
      <c r="D16" s="18"/>
      <c r="E16" s="12"/>
      <c r="K16" s="12">
        <f t="shared" ref="K16:L16" si="48">sum(B16:B$31)</f>
        <v>27600000</v>
      </c>
      <c r="L16" s="12">
        <f t="shared" si="48"/>
        <v>27600000</v>
      </c>
      <c r="M16" s="12">
        <f t="shared" si="6"/>
        <v>12800000</v>
      </c>
      <c r="N16" s="12">
        <f t="shared" ref="N16:O16" si="49">sum($B16:$B$28)</f>
        <v>27600000</v>
      </c>
      <c r="O16" s="12">
        <f t="shared" si="49"/>
        <v>27600000</v>
      </c>
      <c r="P16" s="12">
        <f t="shared" si="8"/>
        <v>12800000</v>
      </c>
      <c r="Q16" s="12">
        <f t="shared" ref="Q16:R16" si="50">sum($B16:$B$25)</f>
        <v>27600000</v>
      </c>
      <c r="R16" s="12">
        <f t="shared" si="50"/>
        <v>27600000</v>
      </c>
      <c r="S16" s="12">
        <f t="shared" si="10"/>
        <v>12800000</v>
      </c>
    </row>
    <row r="17">
      <c r="A17" s="14">
        <f t="shared" si="11"/>
        <v>16</v>
      </c>
      <c r="B17" s="12"/>
      <c r="C17" s="12" t="str">
        <f t="shared" si="4"/>
        <v/>
      </c>
      <c r="D17" s="12"/>
      <c r="E17" s="12"/>
      <c r="K17" s="12">
        <f t="shared" ref="K17:L17" si="51">sum(B17:B$31)</f>
        <v>27600000</v>
      </c>
      <c r="L17" s="12">
        <f t="shared" si="51"/>
        <v>27600000</v>
      </c>
      <c r="M17" s="12">
        <f t="shared" si="6"/>
        <v>12800000</v>
      </c>
      <c r="N17" s="12">
        <f t="shared" ref="N17:O17" si="52">sum($B17:$B$28)</f>
        <v>27600000</v>
      </c>
      <c r="O17" s="12">
        <f t="shared" si="52"/>
        <v>27600000</v>
      </c>
      <c r="P17" s="12">
        <f t="shared" si="8"/>
        <v>12800000</v>
      </c>
      <c r="Q17" s="12">
        <f t="shared" ref="Q17:R17" si="53">sum($B17:$B$25)</f>
        <v>27600000</v>
      </c>
      <c r="R17" s="12">
        <f t="shared" si="53"/>
        <v>27600000</v>
      </c>
      <c r="S17" s="12">
        <f t="shared" si="10"/>
        <v>12800000</v>
      </c>
    </row>
    <row r="18">
      <c r="A18" s="14">
        <f t="shared" si="11"/>
        <v>17</v>
      </c>
      <c r="B18" s="18"/>
      <c r="C18" s="12" t="str">
        <f t="shared" si="4"/>
        <v/>
      </c>
      <c r="D18" s="18"/>
      <c r="E18" s="12"/>
      <c r="K18" s="12">
        <f t="shared" ref="K18:L18" si="54">sum(B18:B$31)</f>
        <v>27600000</v>
      </c>
      <c r="L18" s="12">
        <f t="shared" si="54"/>
        <v>27600000</v>
      </c>
      <c r="M18" s="12">
        <f t="shared" si="6"/>
        <v>12800000</v>
      </c>
      <c r="N18" s="12">
        <f t="shared" ref="N18:O18" si="55">sum($B18:$B$28)</f>
        <v>27600000</v>
      </c>
      <c r="O18" s="12">
        <f t="shared" si="55"/>
        <v>27600000</v>
      </c>
      <c r="P18" s="12">
        <f t="shared" si="8"/>
        <v>12800000</v>
      </c>
      <c r="Q18" s="12">
        <f t="shared" ref="Q18:R18" si="56">sum($B18:$B$25)</f>
        <v>27600000</v>
      </c>
      <c r="R18" s="12">
        <f t="shared" si="56"/>
        <v>27600000</v>
      </c>
      <c r="S18" s="12">
        <f t="shared" si="10"/>
        <v>12800000</v>
      </c>
    </row>
    <row r="19">
      <c r="A19" s="14">
        <f t="shared" si="11"/>
        <v>18</v>
      </c>
      <c r="B19" s="18"/>
      <c r="C19" s="12" t="str">
        <f t="shared" si="4"/>
        <v/>
      </c>
      <c r="D19" s="18"/>
      <c r="E19" s="12"/>
      <c r="K19" s="12">
        <f t="shared" ref="K19:L19" si="57">sum(B19:B$31)</f>
        <v>27600000</v>
      </c>
      <c r="L19" s="12">
        <f t="shared" si="57"/>
        <v>27600000</v>
      </c>
      <c r="M19" s="12">
        <f t="shared" si="6"/>
        <v>12800000</v>
      </c>
      <c r="N19" s="12">
        <f t="shared" ref="N19:O19" si="58">sum($B19:$B$28)</f>
        <v>27600000</v>
      </c>
      <c r="O19" s="12">
        <f t="shared" si="58"/>
        <v>27600000</v>
      </c>
      <c r="P19" s="12">
        <f t="shared" si="8"/>
        <v>12800000</v>
      </c>
      <c r="Q19" s="12">
        <f t="shared" ref="Q19:R19" si="59">sum($B19:$B$25)</f>
        <v>27600000</v>
      </c>
      <c r="R19" s="12">
        <f t="shared" si="59"/>
        <v>27600000</v>
      </c>
      <c r="S19" s="12">
        <f t="shared" si="10"/>
        <v>12800000</v>
      </c>
    </row>
    <row r="20">
      <c r="A20" s="14">
        <f t="shared" si="11"/>
        <v>19</v>
      </c>
      <c r="B20" s="18"/>
      <c r="C20" s="12" t="str">
        <f t="shared" si="4"/>
        <v/>
      </c>
      <c r="D20" s="18"/>
      <c r="E20" s="18">
        <v>2250000.0</v>
      </c>
      <c r="K20" s="12">
        <f t="shared" ref="K20:L20" si="60">sum(B20:B$31)</f>
        <v>27600000</v>
      </c>
      <c r="L20" s="12">
        <f t="shared" si="60"/>
        <v>27600000</v>
      </c>
      <c r="M20" s="12">
        <f t="shared" si="6"/>
        <v>12800000</v>
      </c>
      <c r="N20" s="12">
        <f t="shared" ref="N20:O20" si="61">sum($B20:$B$28)</f>
        <v>27600000</v>
      </c>
      <c r="O20" s="12">
        <f t="shared" si="61"/>
        <v>27600000</v>
      </c>
      <c r="P20" s="12">
        <f t="shared" si="8"/>
        <v>12800000</v>
      </c>
      <c r="Q20" s="12">
        <f t="shared" ref="Q20:R20" si="62">sum($B20:$B$25)</f>
        <v>27600000</v>
      </c>
      <c r="R20" s="12">
        <f t="shared" si="62"/>
        <v>27600000</v>
      </c>
      <c r="S20" s="12">
        <f t="shared" si="10"/>
        <v>12800000</v>
      </c>
    </row>
    <row r="21">
      <c r="A21" s="14">
        <f t="shared" si="11"/>
        <v>20</v>
      </c>
      <c r="B21" s="18">
        <v>2.76E7</v>
      </c>
      <c r="C21" s="12">
        <f t="shared" si="4"/>
        <v>27600000</v>
      </c>
      <c r="D21" s="18">
        <v>1.28E7</v>
      </c>
      <c r="E21" s="18">
        <v>3300000.0</v>
      </c>
      <c r="K21" s="12">
        <f t="shared" ref="K21:L21" si="63">sum(B21:B$31)</f>
        <v>27600000</v>
      </c>
      <c r="L21" s="12">
        <f t="shared" si="63"/>
        <v>27600000</v>
      </c>
      <c r="M21" s="12">
        <f t="shared" si="6"/>
        <v>12800000</v>
      </c>
      <c r="N21" s="12">
        <f t="shared" ref="N21:O21" si="64">sum($B21:$B$28)</f>
        <v>27600000</v>
      </c>
      <c r="O21" s="12">
        <f t="shared" si="64"/>
        <v>27600000</v>
      </c>
      <c r="P21" s="12">
        <f t="shared" si="8"/>
        <v>12800000</v>
      </c>
      <c r="Q21" s="12">
        <f t="shared" ref="Q21:R21" si="65">sum($B21:$B$25)</f>
        <v>27600000</v>
      </c>
      <c r="R21" s="12">
        <f t="shared" si="65"/>
        <v>27600000</v>
      </c>
      <c r="S21" s="12">
        <f t="shared" si="10"/>
        <v>12800000</v>
      </c>
    </row>
    <row r="22">
      <c r="A22" s="14">
        <f t="shared" si="11"/>
        <v>21</v>
      </c>
      <c r="B22" s="18"/>
      <c r="C22" s="12" t="str">
        <f t="shared" si="4"/>
        <v/>
      </c>
      <c r="D22" s="18"/>
      <c r="E22" s="12"/>
      <c r="K22" s="12">
        <f t="shared" ref="K22:L22" si="66">sum(B22:B$31)</f>
        <v>0</v>
      </c>
      <c r="L22" s="12">
        <f t="shared" si="66"/>
        <v>0</v>
      </c>
      <c r="M22" s="12">
        <f t="shared" si="6"/>
        <v>0</v>
      </c>
      <c r="N22" s="12">
        <f t="shared" ref="N22:O22" si="67">sum($B22:$B$28)</f>
        <v>0</v>
      </c>
      <c r="O22" s="12">
        <f t="shared" si="67"/>
        <v>0</v>
      </c>
      <c r="P22" s="12">
        <f t="shared" si="8"/>
        <v>0</v>
      </c>
      <c r="Q22" s="12">
        <f t="shared" ref="Q22:R22" si="68">sum($B22:$B$25)</f>
        <v>0</v>
      </c>
      <c r="R22" s="12">
        <f t="shared" si="68"/>
        <v>0</v>
      </c>
      <c r="S22" s="12">
        <f t="shared" si="10"/>
        <v>0</v>
      </c>
    </row>
    <row r="23">
      <c r="A23" s="14">
        <f t="shared" si="11"/>
        <v>22</v>
      </c>
      <c r="B23" s="18"/>
      <c r="C23" s="12" t="str">
        <f t="shared" si="4"/>
        <v/>
      </c>
      <c r="D23" s="18"/>
      <c r="E23" s="12"/>
      <c r="K23" s="12">
        <f t="shared" ref="K23:L23" si="69">sum(B23:B$31)</f>
        <v>0</v>
      </c>
      <c r="L23" s="12">
        <f t="shared" si="69"/>
        <v>0</v>
      </c>
      <c r="M23" s="12">
        <f t="shared" si="6"/>
        <v>0</v>
      </c>
      <c r="N23" s="12">
        <f t="shared" ref="N23:O23" si="70">sum($B23:$B$28)</f>
        <v>0</v>
      </c>
      <c r="O23" s="12">
        <f t="shared" si="70"/>
        <v>0</v>
      </c>
      <c r="P23" s="12">
        <f t="shared" si="8"/>
        <v>0</v>
      </c>
      <c r="Q23" s="12">
        <f t="shared" ref="Q23:R23" si="71">sum($B23:$B$25)</f>
        <v>0</v>
      </c>
      <c r="R23" s="12">
        <f t="shared" si="71"/>
        <v>0</v>
      </c>
      <c r="S23" s="12">
        <f t="shared" si="10"/>
        <v>0</v>
      </c>
    </row>
    <row r="24">
      <c r="A24" s="14">
        <f t="shared" si="11"/>
        <v>23</v>
      </c>
      <c r="B24" s="18"/>
      <c r="C24" s="12" t="str">
        <f t="shared" si="4"/>
        <v/>
      </c>
      <c r="D24" s="18"/>
      <c r="E24" s="12"/>
      <c r="K24" s="12">
        <f t="shared" ref="K24:L24" si="72">sum(B24:B$31)</f>
        <v>0</v>
      </c>
      <c r="L24" s="12">
        <f t="shared" si="72"/>
        <v>0</v>
      </c>
      <c r="M24" s="12">
        <f t="shared" si="6"/>
        <v>0</v>
      </c>
      <c r="N24" s="12">
        <f t="shared" ref="N24:O24" si="73">sum($B24:$B$28)</f>
        <v>0</v>
      </c>
      <c r="O24" s="12">
        <f t="shared" si="73"/>
        <v>0</v>
      </c>
      <c r="P24" s="12">
        <f t="shared" si="8"/>
        <v>0</v>
      </c>
      <c r="Q24" s="12">
        <f t="shared" ref="Q24:R24" si="74">sum($B24:$B$25)</f>
        <v>0</v>
      </c>
      <c r="R24" s="12">
        <f t="shared" si="74"/>
        <v>0</v>
      </c>
      <c r="S24" s="12">
        <f t="shared" si="10"/>
        <v>0</v>
      </c>
    </row>
    <row r="25">
      <c r="A25" s="14">
        <f t="shared" si="11"/>
        <v>24</v>
      </c>
      <c r="B25" s="18"/>
      <c r="C25" s="12" t="str">
        <f t="shared" si="4"/>
        <v/>
      </c>
      <c r="D25" s="18"/>
      <c r="E25" s="12"/>
      <c r="K25" s="12">
        <f t="shared" ref="K25:L25" si="75">sum(B25:B$31)</f>
        <v>0</v>
      </c>
      <c r="L25" s="12">
        <f t="shared" si="75"/>
        <v>0</v>
      </c>
      <c r="M25" s="12">
        <f t="shared" si="6"/>
        <v>0</v>
      </c>
      <c r="N25" s="12">
        <f t="shared" ref="N25:O25" si="76">sum($B25:$B$28)</f>
        <v>0</v>
      </c>
      <c r="O25" s="12">
        <f t="shared" si="76"/>
        <v>0</v>
      </c>
      <c r="P25" s="12">
        <f t="shared" si="8"/>
        <v>0</v>
      </c>
      <c r="Q25" s="12">
        <f t="shared" ref="Q25:R25" si="77">sum($B25:$B$25)</f>
        <v>0</v>
      </c>
      <c r="R25" s="12">
        <f t="shared" si="77"/>
        <v>0</v>
      </c>
      <c r="S25" s="12">
        <f t="shared" si="10"/>
        <v>0</v>
      </c>
    </row>
    <row r="26">
      <c r="A26" s="14">
        <f t="shared" si="11"/>
        <v>25</v>
      </c>
      <c r="B26" s="18"/>
      <c r="C26" s="12" t="str">
        <f t="shared" si="4"/>
        <v/>
      </c>
      <c r="D26" s="18"/>
      <c r="E26" s="12"/>
      <c r="K26" s="12">
        <f t="shared" ref="K26:L26" si="78">sum(B26:B$31)</f>
        <v>0</v>
      </c>
      <c r="L26" s="12">
        <f t="shared" si="78"/>
        <v>0</v>
      </c>
      <c r="M26" s="12">
        <f t="shared" si="6"/>
        <v>0</v>
      </c>
      <c r="N26" s="12">
        <f t="shared" ref="N26:O26" si="79">sum($B26:$B$28)</f>
        <v>0</v>
      </c>
      <c r="O26" s="12">
        <f t="shared" si="79"/>
        <v>0</v>
      </c>
      <c r="P26" s="12">
        <f t="shared" si="8"/>
        <v>0</v>
      </c>
    </row>
    <row r="27">
      <c r="A27" s="14">
        <f t="shared" si="11"/>
        <v>26</v>
      </c>
      <c r="B27" s="18"/>
      <c r="C27" s="12" t="str">
        <f t="shared" si="4"/>
        <v/>
      </c>
      <c r="D27" s="18"/>
      <c r="E27" s="12"/>
      <c r="K27" s="12">
        <f t="shared" ref="K27:L27" si="80">sum(B27:B$31)</f>
        <v>0</v>
      </c>
      <c r="L27" s="12">
        <f t="shared" si="80"/>
        <v>0</v>
      </c>
      <c r="M27" s="12">
        <f t="shared" si="6"/>
        <v>0</v>
      </c>
      <c r="N27" s="12">
        <f t="shared" ref="N27:O27" si="81">sum($B27:$B$28)</f>
        <v>0</v>
      </c>
      <c r="O27" s="12">
        <f t="shared" si="81"/>
        <v>0</v>
      </c>
      <c r="P27" s="12">
        <f t="shared" si="8"/>
        <v>0</v>
      </c>
    </row>
    <row r="28">
      <c r="A28" s="14">
        <f t="shared" si="11"/>
        <v>27</v>
      </c>
      <c r="B28" s="18"/>
      <c r="C28" s="12" t="str">
        <f t="shared" si="4"/>
        <v/>
      </c>
      <c r="D28" s="18"/>
      <c r="E28" s="12"/>
      <c r="K28" s="12">
        <f t="shared" ref="K28:L28" si="82">sum(B28:B$31)</f>
        <v>0</v>
      </c>
      <c r="L28" s="12">
        <f t="shared" si="82"/>
        <v>0</v>
      </c>
      <c r="M28" s="12">
        <f t="shared" si="6"/>
        <v>0</v>
      </c>
      <c r="N28" s="12">
        <f t="shared" ref="N28:O28" si="83">sum($B28:$B$28)</f>
        <v>0</v>
      </c>
      <c r="O28" s="12">
        <f t="shared" si="83"/>
        <v>0</v>
      </c>
      <c r="P28" s="12">
        <f t="shared" si="8"/>
        <v>0</v>
      </c>
    </row>
    <row r="29">
      <c r="A29" s="14">
        <f t="shared" si="11"/>
        <v>28</v>
      </c>
      <c r="B29" s="12"/>
      <c r="C29" s="12" t="str">
        <f t="shared" si="4"/>
        <v/>
      </c>
      <c r="D29" s="12"/>
      <c r="E29" s="12"/>
      <c r="K29" s="12">
        <f t="shared" ref="K29:L29" si="84">sum(B29:B$31)</f>
        <v>0</v>
      </c>
      <c r="L29" s="12">
        <f t="shared" si="84"/>
        <v>0</v>
      </c>
      <c r="M29" s="12">
        <f t="shared" si="6"/>
        <v>0</v>
      </c>
    </row>
    <row r="30">
      <c r="A30" s="14">
        <f t="shared" si="11"/>
        <v>29</v>
      </c>
      <c r="B30" s="18"/>
      <c r="C30" s="12" t="str">
        <f t="shared" si="4"/>
        <v/>
      </c>
      <c r="D30" s="18"/>
      <c r="E30" s="12"/>
      <c r="K30" s="12">
        <f t="shared" ref="K30:L30" si="85">sum(B30:B$31)</f>
        <v>0</v>
      </c>
      <c r="L30" s="12">
        <f t="shared" si="85"/>
        <v>0</v>
      </c>
      <c r="M30" s="12">
        <f t="shared" si="6"/>
        <v>0</v>
      </c>
    </row>
    <row r="31">
      <c r="A31" s="14">
        <f t="shared" si="11"/>
        <v>30</v>
      </c>
      <c r="B31" s="12"/>
      <c r="C31" s="12" t="str">
        <f t="shared" si="4"/>
        <v/>
      </c>
      <c r="D31" s="12"/>
      <c r="E31" s="12"/>
      <c r="K31" s="12">
        <f t="shared" ref="K31:L31" si="86">sum($B$31:$B31)</f>
        <v>0</v>
      </c>
      <c r="L31" s="12">
        <f t="shared" si="86"/>
        <v>0</v>
      </c>
      <c r="M31" s="12">
        <f t="shared" si="6"/>
        <v>0</v>
      </c>
    </row>
    <row r="32">
      <c r="B32" s="12"/>
      <c r="C32" s="12"/>
      <c r="D32" s="12">
        <f>(E20+100000)*1.5125</f>
        <v>3554375</v>
      </c>
      <c r="E32" s="7" t="s">
        <v>614</v>
      </c>
    </row>
    <row r="33">
      <c r="B33" s="12"/>
      <c r="C33" s="12"/>
      <c r="D33" s="18">
        <v>3.6777949E7</v>
      </c>
      <c r="E33" s="7" t="s">
        <v>615</v>
      </c>
      <c r="G33" s="12">
        <f>D33-D32</f>
        <v>33223574</v>
      </c>
    </row>
    <row r="34">
      <c r="B34" s="12"/>
      <c r="C34" s="12"/>
      <c r="D34" s="18">
        <v>1508962.0</v>
      </c>
      <c r="E34" s="7" t="s">
        <v>616</v>
      </c>
      <c r="G34" s="12">
        <f>sum(D33:D34)-D32</f>
        <v>34732536</v>
      </c>
    </row>
    <row r="35">
      <c r="B35" s="12"/>
      <c r="C35" s="12"/>
      <c r="D35" s="12"/>
      <c r="E35" s="12"/>
    </row>
    <row r="36">
      <c r="B36" s="12"/>
      <c r="C36" s="12"/>
      <c r="D36" s="18">
        <v>60000.0</v>
      </c>
      <c r="E36" s="18" t="s">
        <v>617</v>
      </c>
    </row>
    <row r="37">
      <c r="B37" s="12"/>
      <c r="C37" s="12"/>
      <c r="D37" s="12">
        <f>96000+79400</f>
        <v>175400</v>
      </c>
      <c r="E37" s="18" t="s">
        <v>616</v>
      </c>
    </row>
    <row r="38">
      <c r="B38" s="12"/>
      <c r="C38" s="12"/>
      <c r="D38" s="18">
        <f>140913455</f>
        <v>140913455</v>
      </c>
      <c r="E38" s="18" t="s">
        <v>618</v>
      </c>
    </row>
    <row r="39">
      <c r="D39" s="12">
        <f>D38+D37-D36</f>
        <v>141028855</v>
      </c>
      <c r="E39" s="18" t="s">
        <v>619</v>
      </c>
    </row>
    <row r="40">
      <c r="B40" s="18">
        <v>2.483E8</v>
      </c>
      <c r="C40" s="18">
        <v>2.475E8</v>
      </c>
      <c r="D40" s="18">
        <v>1.414E8</v>
      </c>
      <c r="E40" s="12"/>
    </row>
    <row r="41">
      <c r="E41" s="12"/>
    </row>
    <row r="42">
      <c r="B42" s="12"/>
      <c r="C42" s="12"/>
      <c r="D42" s="12"/>
      <c r="E42" s="12"/>
    </row>
    <row r="43">
      <c r="B43" s="12"/>
      <c r="C43" s="12"/>
      <c r="D43" s="12"/>
      <c r="E43" s="12"/>
    </row>
    <row r="44">
      <c r="B44" s="18">
        <v>2.48E8</v>
      </c>
      <c r="C44" s="18">
        <v>2.472E8</v>
      </c>
      <c r="D44" s="18">
        <v>1.412E8</v>
      </c>
      <c r="E44" s="12"/>
    </row>
    <row r="45">
      <c r="B45" s="12"/>
      <c r="C45" s="12"/>
      <c r="D45" s="12"/>
      <c r="E45" s="12"/>
    </row>
    <row r="46">
      <c r="B46" s="12"/>
      <c r="C46" s="12"/>
      <c r="D46" s="12"/>
      <c r="E46" s="12"/>
    </row>
    <row r="47">
      <c r="B47" s="12"/>
      <c r="C47" s="12"/>
      <c r="D47" s="12"/>
      <c r="E47" s="12"/>
    </row>
    <row r="48">
      <c r="B48" s="12"/>
      <c r="C48" s="12"/>
      <c r="D48" s="12"/>
      <c r="E48" s="12"/>
    </row>
    <row r="49">
      <c r="B49" s="12"/>
      <c r="C49" s="12"/>
      <c r="D49" s="12"/>
      <c r="E49" s="12"/>
    </row>
    <row r="50">
      <c r="B50" s="12"/>
      <c r="C50" s="12"/>
      <c r="D50" s="12"/>
      <c r="E50" s="12"/>
    </row>
    <row r="51">
      <c r="B51" s="12"/>
      <c r="C51" s="12"/>
      <c r="D51" s="12"/>
      <c r="E51" s="12"/>
    </row>
    <row r="52">
      <c r="B52" s="12"/>
      <c r="C52" s="12"/>
      <c r="D52" s="12"/>
      <c r="E52" s="12"/>
    </row>
    <row r="53">
      <c r="B53" s="12"/>
      <c r="C53" s="12"/>
      <c r="D53" s="12"/>
      <c r="E53" s="12"/>
    </row>
    <row r="54">
      <c r="B54" s="12"/>
      <c r="C54" s="12"/>
      <c r="D54" s="12"/>
      <c r="E54" s="12"/>
    </row>
    <row r="55">
      <c r="B55" s="12"/>
      <c r="C55" s="12"/>
      <c r="D55" s="12"/>
      <c r="E55" s="12"/>
    </row>
    <row r="56">
      <c r="B56" s="12"/>
      <c r="C56" s="12"/>
      <c r="D56" s="12"/>
      <c r="E56" s="12"/>
    </row>
    <row r="57">
      <c r="B57" s="12"/>
      <c r="C57" s="12"/>
      <c r="D57" s="12"/>
      <c r="E57" s="12"/>
    </row>
    <row r="58">
      <c r="B58" s="12"/>
      <c r="C58" s="12"/>
      <c r="D58" s="12"/>
      <c r="E58" s="12"/>
    </row>
    <row r="59">
      <c r="B59" s="12"/>
      <c r="C59" s="12"/>
      <c r="D59" s="12"/>
      <c r="E59" s="12"/>
    </row>
    <row r="60">
      <c r="B60" s="12"/>
      <c r="C60" s="12"/>
      <c r="D60" s="12"/>
      <c r="E60" s="12"/>
    </row>
    <row r="61">
      <c r="B61" s="12"/>
      <c r="C61" s="12"/>
      <c r="D61" s="12"/>
      <c r="E61" s="12"/>
    </row>
    <row r="62">
      <c r="B62" s="12"/>
      <c r="C62" s="12"/>
      <c r="D62" s="12"/>
      <c r="E62" s="12"/>
    </row>
    <row r="63">
      <c r="B63" s="12"/>
      <c r="C63" s="12"/>
      <c r="D63" s="12"/>
      <c r="E63" s="12"/>
    </row>
    <row r="64">
      <c r="B64" s="12"/>
      <c r="C64" s="12"/>
      <c r="D64" s="12"/>
      <c r="E64" s="12"/>
    </row>
    <row r="65">
      <c r="B65" s="12"/>
      <c r="C65" s="12"/>
      <c r="D65" s="12"/>
      <c r="E65" s="12"/>
    </row>
    <row r="66">
      <c r="B66" s="12"/>
      <c r="C66" s="12"/>
      <c r="D66" s="12"/>
      <c r="E66" s="12"/>
    </row>
    <row r="67">
      <c r="B67" s="12"/>
      <c r="C67" s="12"/>
      <c r="D67" s="12"/>
      <c r="E67" s="12"/>
    </row>
    <row r="68">
      <c r="B68" s="12"/>
      <c r="C68" s="12"/>
      <c r="D68" s="12"/>
      <c r="E68" s="12"/>
    </row>
    <row r="69">
      <c r="B69" s="12"/>
      <c r="C69" s="12"/>
      <c r="D69" s="12"/>
      <c r="E69" s="12"/>
    </row>
    <row r="70">
      <c r="B70" s="12"/>
      <c r="C70" s="12"/>
      <c r="D70" s="12"/>
      <c r="E70" s="12"/>
    </row>
    <row r="71">
      <c r="B71" s="12"/>
      <c r="C71" s="12"/>
      <c r="D71" s="12"/>
      <c r="E71" s="12"/>
    </row>
    <row r="72">
      <c r="B72" s="12"/>
      <c r="C72" s="12"/>
      <c r="D72" s="12"/>
      <c r="E72" s="12"/>
    </row>
    <row r="73">
      <c r="B73" s="12"/>
      <c r="C73" s="12"/>
      <c r="D73" s="12"/>
      <c r="E73" s="12"/>
    </row>
    <row r="74">
      <c r="B74" s="12"/>
      <c r="C74" s="12"/>
      <c r="D74" s="12"/>
      <c r="E74" s="12"/>
    </row>
    <row r="75">
      <c r="B75" s="12"/>
      <c r="C75" s="12"/>
      <c r="D75" s="12"/>
      <c r="E75" s="12"/>
    </row>
    <row r="76">
      <c r="B76" s="12"/>
      <c r="C76" s="12"/>
      <c r="D76" s="12"/>
      <c r="E76" s="12"/>
    </row>
    <row r="77">
      <c r="B77" s="12"/>
      <c r="C77" s="12"/>
      <c r="D77" s="12"/>
      <c r="E77" s="12"/>
    </row>
    <row r="78">
      <c r="B78" s="12"/>
      <c r="C78" s="12"/>
      <c r="D78" s="12"/>
      <c r="E78" s="12"/>
    </row>
    <row r="79">
      <c r="B79" s="12"/>
      <c r="C79" s="12"/>
      <c r="D79" s="12"/>
      <c r="E79" s="12"/>
    </row>
    <row r="80">
      <c r="B80" s="12"/>
      <c r="C80" s="12"/>
      <c r="D80" s="12"/>
      <c r="E80" s="12"/>
    </row>
    <row r="81">
      <c r="B81" s="12"/>
      <c r="C81" s="12"/>
      <c r="D81" s="12"/>
      <c r="E81" s="12"/>
    </row>
    <row r="82">
      <c r="B82" s="12"/>
      <c r="C82" s="12"/>
      <c r="D82" s="12"/>
      <c r="E82" s="12"/>
    </row>
    <row r="83">
      <c r="B83" s="12"/>
      <c r="C83" s="12"/>
      <c r="D83" s="12"/>
      <c r="E83" s="12"/>
    </row>
    <row r="84">
      <c r="B84" s="12"/>
      <c r="C84" s="12"/>
      <c r="D84" s="12"/>
      <c r="E84" s="12"/>
    </row>
    <row r="85">
      <c r="B85" s="12"/>
      <c r="C85" s="12"/>
      <c r="D85" s="12"/>
      <c r="E85" s="12"/>
    </row>
    <row r="86">
      <c r="B86" s="12"/>
      <c r="C86" s="12"/>
      <c r="D86" s="12"/>
      <c r="E86" s="12"/>
    </row>
    <row r="87">
      <c r="B87" s="12"/>
      <c r="C87" s="12"/>
      <c r="D87" s="12"/>
      <c r="E87" s="12"/>
    </row>
    <row r="88">
      <c r="B88" s="12"/>
      <c r="C88" s="12"/>
      <c r="D88" s="12"/>
      <c r="E88" s="12"/>
    </row>
    <row r="89">
      <c r="B89" s="12"/>
      <c r="C89" s="12"/>
      <c r="D89" s="12"/>
      <c r="E89" s="12"/>
    </row>
    <row r="90">
      <c r="B90" s="12"/>
      <c r="C90" s="12"/>
      <c r="D90" s="12"/>
      <c r="E90" s="12"/>
    </row>
    <row r="91">
      <c r="B91" s="12"/>
      <c r="C91" s="12"/>
      <c r="D91" s="12"/>
      <c r="E91" s="12"/>
    </row>
    <row r="92">
      <c r="B92" s="12"/>
      <c r="C92" s="12"/>
      <c r="D92" s="12"/>
      <c r="E92" s="12"/>
    </row>
    <row r="93">
      <c r="B93" s="12"/>
      <c r="C93" s="12"/>
      <c r="D93" s="12"/>
      <c r="E93" s="12"/>
    </row>
    <row r="94">
      <c r="B94" s="12"/>
      <c r="C94" s="12"/>
      <c r="D94" s="12"/>
      <c r="E94" s="12"/>
    </row>
    <row r="95">
      <c r="B95" s="12"/>
      <c r="C95" s="12"/>
      <c r="D95" s="12"/>
      <c r="E95" s="12"/>
    </row>
    <row r="96">
      <c r="B96" s="12"/>
      <c r="C96" s="12"/>
      <c r="D96" s="12"/>
      <c r="E96" s="12"/>
    </row>
    <row r="97">
      <c r="B97" s="12"/>
      <c r="C97" s="12"/>
      <c r="D97" s="12"/>
      <c r="E97" s="12"/>
    </row>
    <row r="98">
      <c r="B98" s="12"/>
      <c r="C98" s="12"/>
      <c r="D98" s="12"/>
      <c r="E98" s="12"/>
    </row>
    <row r="99">
      <c r="B99" s="12"/>
      <c r="C99" s="12"/>
      <c r="D99" s="12"/>
      <c r="E99" s="12"/>
    </row>
    <row r="100">
      <c r="B100" s="12"/>
      <c r="C100" s="12"/>
      <c r="D100" s="12"/>
      <c r="E100" s="12"/>
    </row>
    <row r="101">
      <c r="B101" s="12"/>
      <c r="C101" s="12"/>
      <c r="D101" s="12"/>
      <c r="E101" s="12"/>
    </row>
    <row r="102">
      <c r="B102" s="12"/>
      <c r="C102" s="12"/>
      <c r="D102" s="12"/>
      <c r="E102" s="12"/>
    </row>
    <row r="103">
      <c r="B103" s="12"/>
      <c r="C103" s="12"/>
      <c r="D103" s="12"/>
      <c r="E103" s="12"/>
    </row>
    <row r="104">
      <c r="B104" s="12"/>
      <c r="C104" s="12"/>
      <c r="D104" s="12"/>
      <c r="E104" s="12"/>
    </row>
    <row r="105">
      <c r="B105" s="12"/>
      <c r="C105" s="12"/>
      <c r="D105" s="12"/>
      <c r="E105" s="12"/>
    </row>
    <row r="106">
      <c r="B106" s="12"/>
      <c r="C106" s="12"/>
      <c r="D106" s="12"/>
      <c r="E106" s="12"/>
    </row>
    <row r="107">
      <c r="B107" s="12"/>
      <c r="C107" s="12"/>
      <c r="D107" s="12"/>
      <c r="E107" s="12"/>
    </row>
    <row r="108">
      <c r="B108" s="12"/>
      <c r="C108" s="12"/>
      <c r="D108" s="12"/>
      <c r="E108" s="12"/>
    </row>
    <row r="109">
      <c r="B109" s="12"/>
      <c r="C109" s="12"/>
      <c r="D109" s="12"/>
      <c r="E109" s="12"/>
    </row>
    <row r="110">
      <c r="B110" s="12"/>
      <c r="C110" s="12"/>
      <c r="D110" s="12"/>
      <c r="E110" s="12"/>
    </row>
    <row r="111">
      <c r="B111" s="12"/>
      <c r="C111" s="12"/>
      <c r="D111" s="12"/>
      <c r="E111" s="12"/>
    </row>
    <row r="112">
      <c r="B112" s="12"/>
      <c r="C112" s="12"/>
      <c r="D112" s="12"/>
      <c r="E112" s="12"/>
    </row>
    <row r="113">
      <c r="B113" s="12"/>
      <c r="C113" s="12"/>
      <c r="D113" s="12"/>
      <c r="E113" s="12"/>
    </row>
    <row r="114">
      <c r="B114" s="12"/>
      <c r="C114" s="12"/>
      <c r="D114" s="12"/>
      <c r="E114" s="12"/>
    </row>
    <row r="115">
      <c r="B115" s="12"/>
      <c r="C115" s="12"/>
      <c r="D115" s="12"/>
      <c r="E115" s="12"/>
    </row>
    <row r="116">
      <c r="B116" s="12"/>
      <c r="C116" s="12"/>
      <c r="D116" s="12"/>
      <c r="E116" s="12"/>
    </row>
    <row r="117">
      <c r="B117" s="12"/>
      <c r="C117" s="12"/>
      <c r="D117" s="12"/>
      <c r="E117" s="12"/>
    </row>
    <row r="118">
      <c r="B118" s="12"/>
      <c r="C118" s="12"/>
      <c r="D118" s="12"/>
      <c r="E118" s="12"/>
    </row>
    <row r="119">
      <c r="B119" s="12"/>
      <c r="C119" s="12"/>
      <c r="D119" s="12"/>
      <c r="E119" s="12"/>
    </row>
    <row r="120">
      <c r="B120" s="12"/>
      <c r="C120" s="12"/>
      <c r="D120" s="12"/>
      <c r="E120" s="12"/>
    </row>
    <row r="121">
      <c r="B121" s="12"/>
      <c r="C121" s="12"/>
      <c r="D121" s="12"/>
      <c r="E121" s="12"/>
    </row>
    <row r="122">
      <c r="B122" s="12"/>
      <c r="C122" s="12"/>
      <c r="D122" s="12"/>
      <c r="E122" s="12"/>
    </row>
    <row r="123">
      <c r="B123" s="12"/>
      <c r="C123" s="12"/>
      <c r="D123" s="12"/>
      <c r="E123" s="12"/>
    </row>
    <row r="124">
      <c r="B124" s="12"/>
      <c r="C124" s="12"/>
      <c r="D124" s="12"/>
      <c r="E124" s="12"/>
    </row>
    <row r="125">
      <c r="B125" s="12"/>
      <c r="C125" s="12"/>
      <c r="D125" s="12"/>
      <c r="E125" s="12"/>
    </row>
    <row r="126">
      <c r="B126" s="12"/>
      <c r="C126" s="12"/>
      <c r="D126" s="12"/>
      <c r="E126" s="12"/>
    </row>
    <row r="127">
      <c r="B127" s="12"/>
      <c r="C127" s="12"/>
      <c r="D127" s="12"/>
      <c r="E127" s="12"/>
    </row>
    <row r="128">
      <c r="B128" s="12"/>
      <c r="C128" s="12"/>
      <c r="D128" s="12"/>
      <c r="E128" s="12"/>
    </row>
    <row r="129">
      <c r="B129" s="12"/>
      <c r="C129" s="12"/>
      <c r="D129" s="12"/>
      <c r="E129" s="12"/>
    </row>
    <row r="130">
      <c r="B130" s="12"/>
      <c r="C130" s="12"/>
      <c r="D130" s="12"/>
      <c r="E130" s="12"/>
    </row>
    <row r="131">
      <c r="B131" s="12"/>
      <c r="C131" s="12"/>
      <c r="D131" s="12"/>
      <c r="E131" s="12"/>
    </row>
    <row r="132">
      <c r="B132" s="12"/>
      <c r="C132" s="12"/>
      <c r="D132" s="12"/>
      <c r="E132" s="12"/>
    </row>
    <row r="133">
      <c r="B133" s="12"/>
      <c r="C133" s="12"/>
      <c r="D133" s="12"/>
      <c r="E133" s="12"/>
    </row>
    <row r="134">
      <c r="B134" s="12"/>
      <c r="C134" s="12"/>
      <c r="D134" s="12"/>
      <c r="E134" s="12"/>
    </row>
    <row r="135">
      <c r="B135" s="12"/>
      <c r="C135" s="12"/>
      <c r="D135" s="12"/>
      <c r="E135" s="12"/>
    </row>
    <row r="136">
      <c r="B136" s="12"/>
      <c r="C136" s="12"/>
      <c r="D136" s="12"/>
      <c r="E136" s="12"/>
    </row>
    <row r="137">
      <c r="B137" s="12"/>
      <c r="C137" s="12"/>
      <c r="D137" s="12"/>
      <c r="E137" s="12"/>
    </row>
    <row r="138">
      <c r="B138" s="12"/>
      <c r="C138" s="12"/>
      <c r="D138" s="12"/>
      <c r="E138" s="12"/>
    </row>
    <row r="139">
      <c r="B139" s="12"/>
      <c r="C139" s="12"/>
      <c r="D139" s="12"/>
      <c r="E139" s="12"/>
    </row>
    <row r="140">
      <c r="B140" s="12"/>
      <c r="C140" s="12"/>
      <c r="D140" s="12"/>
      <c r="E140" s="12"/>
    </row>
    <row r="141">
      <c r="B141" s="12"/>
      <c r="C141" s="12"/>
      <c r="D141" s="12"/>
      <c r="E141" s="12"/>
    </row>
    <row r="142">
      <c r="B142" s="12"/>
      <c r="C142" s="12"/>
      <c r="D142" s="12"/>
      <c r="E142" s="12"/>
    </row>
    <row r="143">
      <c r="B143" s="12"/>
      <c r="C143" s="12"/>
      <c r="D143" s="12"/>
      <c r="E143" s="12"/>
    </row>
    <row r="144">
      <c r="B144" s="12"/>
      <c r="C144" s="12"/>
      <c r="D144" s="12"/>
      <c r="E144" s="12"/>
    </row>
    <row r="145">
      <c r="B145" s="12"/>
      <c r="C145" s="12"/>
      <c r="D145" s="12"/>
      <c r="E145" s="12"/>
    </row>
    <row r="146">
      <c r="B146" s="12"/>
      <c r="C146" s="12"/>
      <c r="D146" s="12"/>
      <c r="E146" s="12"/>
    </row>
    <row r="147">
      <c r="B147" s="12"/>
      <c r="C147" s="12"/>
      <c r="D147" s="12"/>
      <c r="E147" s="12"/>
    </row>
    <row r="148">
      <c r="B148" s="12"/>
      <c r="C148" s="12"/>
      <c r="D148" s="12"/>
      <c r="E148" s="12"/>
    </row>
    <row r="149">
      <c r="B149" s="12"/>
      <c r="C149" s="12"/>
      <c r="D149" s="12"/>
      <c r="E149" s="12"/>
    </row>
    <row r="150">
      <c r="B150" s="12"/>
      <c r="C150" s="12"/>
      <c r="D150" s="12"/>
      <c r="E150" s="12"/>
    </row>
    <row r="151">
      <c r="B151" s="12"/>
      <c r="C151" s="12"/>
      <c r="D151" s="12"/>
      <c r="E151" s="12"/>
    </row>
    <row r="152">
      <c r="B152" s="12"/>
      <c r="C152" s="12"/>
      <c r="D152" s="12"/>
      <c r="E152" s="12"/>
    </row>
    <row r="153">
      <c r="B153" s="12"/>
      <c r="C153" s="12"/>
      <c r="D153" s="12"/>
      <c r="E153" s="12"/>
    </row>
    <row r="154">
      <c r="B154" s="12"/>
      <c r="C154" s="12"/>
      <c r="D154" s="12"/>
      <c r="E154" s="12"/>
    </row>
    <row r="155">
      <c r="B155" s="12"/>
      <c r="C155" s="12"/>
      <c r="D155" s="12"/>
      <c r="E155" s="12"/>
    </row>
    <row r="156">
      <c r="B156" s="12"/>
      <c r="C156" s="12"/>
      <c r="D156" s="12"/>
      <c r="E156" s="12"/>
    </row>
    <row r="157">
      <c r="B157" s="12"/>
      <c r="C157" s="12"/>
      <c r="D157" s="12"/>
      <c r="E157" s="12"/>
    </row>
    <row r="158">
      <c r="B158" s="12"/>
      <c r="C158" s="12"/>
      <c r="D158" s="12"/>
      <c r="E158" s="12"/>
    </row>
    <row r="159">
      <c r="B159" s="12"/>
      <c r="C159" s="12"/>
      <c r="D159" s="12"/>
      <c r="E159" s="12"/>
    </row>
    <row r="160">
      <c r="B160" s="12"/>
      <c r="C160" s="12"/>
      <c r="D160" s="12"/>
      <c r="E160" s="12"/>
    </row>
    <row r="161">
      <c r="B161" s="12"/>
      <c r="C161" s="12"/>
      <c r="D161" s="12"/>
      <c r="E161" s="12"/>
    </row>
    <row r="162">
      <c r="B162" s="12"/>
      <c r="C162" s="12"/>
      <c r="D162" s="12"/>
      <c r="E162" s="12"/>
    </row>
    <row r="163">
      <c r="B163" s="12"/>
      <c r="C163" s="12"/>
      <c r="D163" s="12"/>
      <c r="E163" s="12"/>
    </row>
    <row r="164">
      <c r="B164" s="12"/>
      <c r="C164" s="12"/>
      <c r="D164" s="12"/>
      <c r="E164" s="12"/>
    </row>
    <row r="165">
      <c r="B165" s="12"/>
      <c r="C165" s="12"/>
      <c r="D165" s="12"/>
      <c r="E165" s="12"/>
    </row>
    <row r="166">
      <c r="B166" s="12"/>
      <c r="C166" s="12"/>
      <c r="D166" s="12"/>
      <c r="E166" s="12"/>
    </row>
    <row r="167">
      <c r="B167" s="12"/>
      <c r="C167" s="12"/>
      <c r="D167" s="12"/>
      <c r="E167" s="12"/>
    </row>
    <row r="168">
      <c r="B168" s="12"/>
      <c r="C168" s="12"/>
      <c r="D168" s="12"/>
      <c r="E168" s="12"/>
    </row>
    <row r="169">
      <c r="B169" s="12"/>
      <c r="C169" s="12"/>
      <c r="D169" s="12"/>
      <c r="E169" s="12"/>
    </row>
    <row r="170">
      <c r="B170" s="12"/>
      <c r="C170" s="12"/>
      <c r="D170" s="12"/>
      <c r="E170" s="12"/>
    </row>
    <row r="171">
      <c r="B171" s="12"/>
      <c r="C171" s="12"/>
      <c r="D171" s="12"/>
      <c r="E171" s="12"/>
    </row>
    <row r="172">
      <c r="B172" s="12"/>
      <c r="C172" s="12"/>
      <c r="D172" s="12"/>
      <c r="E172" s="12"/>
    </row>
    <row r="173">
      <c r="B173" s="12"/>
      <c r="C173" s="12"/>
      <c r="D173" s="12"/>
      <c r="E173" s="12"/>
    </row>
    <row r="174">
      <c r="B174" s="12"/>
      <c r="C174" s="12"/>
      <c r="D174" s="12"/>
      <c r="E174" s="12"/>
    </row>
    <row r="175">
      <c r="B175" s="12"/>
      <c r="C175" s="12"/>
      <c r="D175" s="12"/>
      <c r="E175" s="12"/>
    </row>
    <row r="176">
      <c r="B176" s="12"/>
      <c r="C176" s="12"/>
      <c r="D176" s="12"/>
      <c r="E176" s="12"/>
    </row>
    <row r="177">
      <c r="B177" s="12"/>
      <c r="C177" s="12"/>
      <c r="D177" s="12"/>
      <c r="E177" s="12"/>
    </row>
    <row r="178">
      <c r="B178" s="12"/>
      <c r="C178" s="12"/>
      <c r="D178" s="12"/>
      <c r="E178" s="12"/>
    </row>
    <row r="179">
      <c r="B179" s="12"/>
      <c r="C179" s="12"/>
      <c r="D179" s="12"/>
      <c r="E179" s="12"/>
    </row>
    <row r="180">
      <c r="B180" s="12"/>
      <c r="C180" s="12"/>
      <c r="D180" s="12"/>
      <c r="E180" s="12"/>
    </row>
    <row r="181">
      <c r="B181" s="12"/>
      <c r="C181" s="12"/>
      <c r="D181" s="12"/>
      <c r="E181" s="12"/>
    </row>
    <row r="182">
      <c r="B182" s="12"/>
      <c r="C182" s="12"/>
      <c r="D182" s="12"/>
      <c r="E182" s="12"/>
    </row>
    <row r="183">
      <c r="B183" s="12"/>
      <c r="C183" s="12"/>
      <c r="D183" s="12"/>
      <c r="E183" s="12"/>
    </row>
    <row r="184">
      <c r="B184" s="12"/>
      <c r="C184" s="12"/>
      <c r="D184" s="12"/>
      <c r="E184" s="12"/>
    </row>
    <row r="185">
      <c r="B185" s="12"/>
      <c r="C185" s="12"/>
      <c r="D185" s="12"/>
      <c r="E185" s="12"/>
    </row>
    <row r="186">
      <c r="B186" s="12"/>
      <c r="C186" s="12"/>
      <c r="D186" s="12"/>
      <c r="E186" s="12"/>
    </row>
    <row r="187">
      <c r="B187" s="12"/>
      <c r="C187" s="12"/>
      <c r="D187" s="12"/>
      <c r="E187" s="12"/>
    </row>
    <row r="188">
      <c r="B188" s="12"/>
      <c r="C188" s="12"/>
      <c r="D188" s="12"/>
      <c r="E188" s="12"/>
    </row>
    <row r="189">
      <c r="B189" s="12"/>
      <c r="C189" s="12"/>
      <c r="D189" s="12"/>
      <c r="E189" s="12"/>
    </row>
    <row r="190">
      <c r="B190" s="12"/>
      <c r="C190" s="12"/>
      <c r="D190" s="12"/>
      <c r="E190" s="12"/>
    </row>
    <row r="191">
      <c r="B191" s="12"/>
      <c r="C191" s="12"/>
      <c r="D191" s="12"/>
      <c r="E191" s="12"/>
    </row>
    <row r="192">
      <c r="B192" s="12"/>
      <c r="C192" s="12"/>
      <c r="D192" s="12"/>
      <c r="E192" s="12"/>
    </row>
    <row r="193">
      <c r="B193" s="12"/>
      <c r="C193" s="12"/>
      <c r="D193" s="12"/>
      <c r="E193" s="12"/>
    </row>
    <row r="194">
      <c r="B194" s="12"/>
      <c r="C194" s="12"/>
      <c r="D194" s="12"/>
      <c r="E194" s="12"/>
    </row>
    <row r="195">
      <c r="B195" s="12"/>
      <c r="C195" s="12"/>
      <c r="D195" s="12"/>
      <c r="E195" s="12"/>
    </row>
    <row r="196">
      <c r="B196" s="12"/>
      <c r="C196" s="12"/>
      <c r="D196" s="12"/>
      <c r="E196" s="12"/>
    </row>
    <row r="197">
      <c r="B197" s="12"/>
      <c r="C197" s="12"/>
      <c r="D197" s="12"/>
      <c r="E197" s="12"/>
    </row>
    <row r="198">
      <c r="B198" s="12"/>
      <c r="C198" s="12"/>
      <c r="D198" s="12"/>
      <c r="E198" s="12"/>
    </row>
    <row r="199">
      <c r="B199" s="12"/>
      <c r="C199" s="12"/>
      <c r="D199" s="12"/>
      <c r="E199" s="12"/>
    </row>
    <row r="200">
      <c r="B200" s="12"/>
      <c r="C200" s="12"/>
      <c r="D200" s="12"/>
      <c r="E200" s="12"/>
    </row>
    <row r="201">
      <c r="B201" s="12"/>
      <c r="C201" s="12"/>
      <c r="D201" s="12"/>
      <c r="E201" s="12"/>
    </row>
    <row r="202">
      <c r="B202" s="12"/>
      <c r="C202" s="12"/>
      <c r="D202" s="12"/>
      <c r="E202" s="12"/>
    </row>
    <row r="203">
      <c r="B203" s="12"/>
      <c r="C203" s="12"/>
      <c r="D203" s="12"/>
      <c r="E203" s="12"/>
    </row>
    <row r="204">
      <c r="B204" s="12"/>
      <c r="C204" s="12"/>
      <c r="D204" s="12"/>
      <c r="E204" s="12"/>
    </row>
    <row r="205">
      <c r="B205" s="12"/>
      <c r="C205" s="12"/>
      <c r="D205" s="12"/>
      <c r="E205" s="12"/>
    </row>
    <row r="206">
      <c r="B206" s="12"/>
      <c r="C206" s="12"/>
      <c r="D206" s="12"/>
      <c r="E206" s="12"/>
    </row>
    <row r="207">
      <c r="B207" s="12"/>
      <c r="C207" s="12"/>
      <c r="D207" s="12"/>
      <c r="E207" s="12"/>
    </row>
    <row r="208">
      <c r="B208" s="12"/>
      <c r="C208" s="12"/>
      <c r="D208" s="12"/>
      <c r="E208" s="12"/>
    </row>
    <row r="209">
      <c r="B209" s="12"/>
      <c r="C209" s="12"/>
      <c r="D209" s="12"/>
      <c r="E209" s="12"/>
    </row>
    <row r="210">
      <c r="B210" s="12"/>
      <c r="C210" s="12"/>
      <c r="D210" s="12"/>
      <c r="E210" s="12"/>
    </row>
    <row r="211">
      <c r="B211" s="12"/>
      <c r="C211" s="12"/>
      <c r="D211" s="12"/>
      <c r="E211" s="12"/>
    </row>
    <row r="212">
      <c r="B212" s="12"/>
      <c r="C212" s="12"/>
      <c r="D212" s="12"/>
      <c r="E212" s="12"/>
    </row>
    <row r="213">
      <c r="B213" s="12"/>
      <c r="C213" s="12"/>
      <c r="D213" s="12"/>
      <c r="E213" s="12"/>
    </row>
    <row r="214">
      <c r="B214" s="12"/>
      <c r="C214" s="12"/>
      <c r="D214" s="12"/>
      <c r="E214" s="12"/>
    </row>
    <row r="215">
      <c r="B215" s="12"/>
      <c r="C215" s="12"/>
      <c r="D215" s="12"/>
      <c r="E215" s="12"/>
    </row>
    <row r="216">
      <c r="B216" s="12"/>
      <c r="C216" s="12"/>
      <c r="D216" s="12"/>
      <c r="E216" s="12"/>
    </row>
    <row r="217">
      <c r="B217" s="12"/>
      <c r="C217" s="12"/>
      <c r="D217" s="12"/>
      <c r="E217" s="12"/>
    </row>
    <row r="218">
      <c r="B218" s="12"/>
      <c r="C218" s="12"/>
      <c r="D218" s="12"/>
      <c r="E218" s="12"/>
    </row>
    <row r="219">
      <c r="B219" s="12"/>
      <c r="C219" s="12"/>
      <c r="D219" s="12"/>
      <c r="E219" s="12"/>
    </row>
    <row r="220">
      <c r="B220" s="12"/>
      <c r="C220" s="12"/>
      <c r="D220" s="12"/>
      <c r="E220" s="12"/>
    </row>
    <row r="221">
      <c r="B221" s="12"/>
      <c r="C221" s="12"/>
      <c r="D221" s="12"/>
      <c r="E221" s="12"/>
    </row>
    <row r="222">
      <c r="B222" s="12"/>
      <c r="C222" s="12"/>
      <c r="D222" s="12"/>
      <c r="E222" s="12"/>
    </row>
    <row r="223">
      <c r="B223" s="12"/>
      <c r="C223" s="12"/>
      <c r="D223" s="12"/>
      <c r="E223" s="12"/>
    </row>
    <row r="224">
      <c r="B224" s="12"/>
      <c r="C224" s="12"/>
      <c r="D224" s="12"/>
      <c r="E224" s="12"/>
    </row>
    <row r="225">
      <c r="B225" s="12"/>
      <c r="C225" s="12"/>
      <c r="D225" s="12"/>
      <c r="E225" s="12"/>
    </row>
    <row r="226">
      <c r="B226" s="12"/>
      <c r="C226" s="12"/>
      <c r="D226" s="12"/>
      <c r="E226" s="12"/>
    </row>
    <row r="227">
      <c r="B227" s="12"/>
      <c r="C227" s="12"/>
      <c r="D227" s="12"/>
      <c r="E227" s="12"/>
    </row>
    <row r="228">
      <c r="B228" s="12"/>
      <c r="C228" s="12"/>
      <c r="D228" s="12"/>
      <c r="E228" s="12"/>
    </row>
    <row r="229">
      <c r="B229" s="12"/>
      <c r="C229" s="12"/>
      <c r="D229" s="12"/>
      <c r="E229" s="12"/>
    </row>
    <row r="230">
      <c r="B230" s="12"/>
      <c r="C230" s="12"/>
      <c r="D230" s="12"/>
      <c r="E230" s="12"/>
    </row>
    <row r="231">
      <c r="B231" s="12"/>
      <c r="C231" s="12"/>
      <c r="D231" s="12"/>
      <c r="E231" s="12"/>
    </row>
    <row r="232">
      <c r="B232" s="12"/>
      <c r="C232" s="12"/>
      <c r="D232" s="12"/>
      <c r="E232" s="12"/>
    </row>
    <row r="233">
      <c r="B233" s="12"/>
      <c r="C233" s="12"/>
      <c r="D233" s="12"/>
      <c r="E233" s="12"/>
    </row>
    <row r="234">
      <c r="B234" s="12"/>
      <c r="C234" s="12"/>
      <c r="D234" s="12"/>
      <c r="E234" s="12"/>
    </row>
    <row r="235">
      <c r="B235" s="12"/>
      <c r="C235" s="12"/>
      <c r="D235" s="12"/>
      <c r="E235" s="12"/>
    </row>
    <row r="236">
      <c r="B236" s="12"/>
      <c r="C236" s="12"/>
      <c r="D236" s="12"/>
      <c r="E236" s="12"/>
    </row>
    <row r="237">
      <c r="B237" s="12"/>
      <c r="C237" s="12"/>
      <c r="D237" s="12"/>
      <c r="E237" s="12"/>
    </row>
    <row r="238">
      <c r="B238" s="12"/>
      <c r="C238" s="12"/>
      <c r="D238" s="12"/>
      <c r="E238" s="12"/>
    </row>
    <row r="239">
      <c r="B239" s="12"/>
      <c r="C239" s="12"/>
      <c r="D239" s="12"/>
      <c r="E239" s="12"/>
    </row>
    <row r="240">
      <c r="B240" s="12"/>
      <c r="C240" s="12"/>
      <c r="D240" s="12"/>
      <c r="E240" s="12"/>
    </row>
    <row r="241">
      <c r="B241" s="12"/>
      <c r="C241" s="12"/>
      <c r="D241" s="12"/>
      <c r="E241" s="12"/>
    </row>
    <row r="242">
      <c r="B242" s="12"/>
      <c r="C242" s="12"/>
      <c r="D242" s="12"/>
      <c r="E242" s="12"/>
    </row>
    <row r="243">
      <c r="B243" s="12"/>
      <c r="C243" s="12"/>
      <c r="D243" s="12"/>
      <c r="E243" s="12"/>
    </row>
    <row r="244">
      <c r="B244" s="12"/>
      <c r="C244" s="12"/>
      <c r="D244" s="12"/>
      <c r="E244" s="12"/>
    </row>
    <row r="245">
      <c r="B245" s="12"/>
      <c r="C245" s="12"/>
      <c r="D245" s="12"/>
      <c r="E245" s="12"/>
    </row>
    <row r="246">
      <c r="B246" s="12"/>
      <c r="C246" s="12"/>
      <c r="D246" s="12"/>
      <c r="E246" s="12"/>
    </row>
    <row r="247">
      <c r="B247" s="12"/>
      <c r="C247" s="12"/>
      <c r="D247" s="12"/>
      <c r="E247" s="12"/>
    </row>
    <row r="248">
      <c r="B248" s="12"/>
      <c r="C248" s="12"/>
      <c r="D248" s="12"/>
      <c r="E248" s="12"/>
    </row>
    <row r="249">
      <c r="B249" s="12"/>
      <c r="C249" s="12"/>
      <c r="D249" s="12"/>
      <c r="E249" s="12"/>
    </row>
    <row r="250">
      <c r="B250" s="12"/>
      <c r="C250" s="12"/>
      <c r="D250" s="12"/>
      <c r="E250" s="12"/>
    </row>
    <row r="251">
      <c r="B251" s="12"/>
      <c r="C251" s="12"/>
      <c r="D251" s="12"/>
      <c r="E251" s="12"/>
    </row>
    <row r="252">
      <c r="B252" s="12"/>
      <c r="C252" s="12"/>
      <c r="D252" s="12"/>
      <c r="E252" s="12"/>
    </row>
    <row r="253">
      <c r="B253" s="12"/>
      <c r="C253" s="12"/>
      <c r="D253" s="12"/>
      <c r="E253" s="12"/>
    </row>
    <row r="254">
      <c r="B254" s="12"/>
      <c r="C254" s="12"/>
      <c r="D254" s="12"/>
      <c r="E254" s="12"/>
    </row>
    <row r="255">
      <c r="B255" s="12"/>
      <c r="C255" s="12"/>
      <c r="D255" s="12"/>
      <c r="E255" s="12"/>
    </row>
    <row r="256">
      <c r="B256" s="12"/>
      <c r="C256" s="12"/>
      <c r="D256" s="12"/>
      <c r="E256" s="12"/>
    </row>
    <row r="257">
      <c r="B257" s="12"/>
      <c r="C257" s="12"/>
      <c r="D257" s="12"/>
      <c r="E257" s="12"/>
    </row>
    <row r="258">
      <c r="B258" s="12"/>
      <c r="C258" s="12"/>
      <c r="D258" s="12"/>
      <c r="E258" s="12"/>
    </row>
    <row r="259">
      <c r="B259" s="12"/>
      <c r="C259" s="12"/>
      <c r="D259" s="12"/>
      <c r="E259" s="12"/>
    </row>
    <row r="260">
      <c r="B260" s="12"/>
      <c r="C260" s="12"/>
      <c r="D260" s="12"/>
      <c r="E260" s="12"/>
    </row>
    <row r="261">
      <c r="B261" s="12"/>
      <c r="C261" s="12"/>
      <c r="D261" s="12"/>
      <c r="E261" s="12"/>
    </row>
    <row r="262">
      <c r="B262" s="12"/>
      <c r="C262" s="12"/>
      <c r="D262" s="12"/>
      <c r="E262" s="12"/>
    </row>
    <row r="263">
      <c r="B263" s="12"/>
      <c r="C263" s="12"/>
      <c r="D263" s="12"/>
      <c r="E263" s="12"/>
    </row>
    <row r="264">
      <c r="B264" s="12"/>
      <c r="C264" s="12"/>
      <c r="D264" s="12"/>
      <c r="E264" s="12"/>
    </row>
    <row r="265">
      <c r="B265" s="12"/>
      <c r="C265" s="12"/>
      <c r="D265" s="12"/>
      <c r="E265" s="12"/>
    </row>
    <row r="266">
      <c r="B266" s="12"/>
      <c r="C266" s="12"/>
      <c r="D266" s="12"/>
      <c r="E266" s="12"/>
    </row>
    <row r="267">
      <c r="B267" s="12"/>
      <c r="C267" s="12"/>
      <c r="D267" s="12"/>
      <c r="E267" s="12"/>
    </row>
    <row r="268">
      <c r="B268" s="12"/>
      <c r="C268" s="12"/>
      <c r="D268" s="12"/>
      <c r="E268" s="12"/>
    </row>
    <row r="269">
      <c r="B269" s="12"/>
      <c r="C269" s="12"/>
      <c r="D269" s="12"/>
      <c r="E269" s="12"/>
    </row>
    <row r="270">
      <c r="B270" s="12"/>
      <c r="C270" s="12"/>
      <c r="D270" s="12"/>
      <c r="E270" s="12"/>
    </row>
    <row r="271">
      <c r="B271" s="12"/>
      <c r="C271" s="12"/>
      <c r="D271" s="12"/>
      <c r="E271" s="12"/>
    </row>
    <row r="272">
      <c r="B272" s="12"/>
      <c r="C272" s="12"/>
      <c r="D272" s="12"/>
      <c r="E272" s="12"/>
    </row>
    <row r="273">
      <c r="B273" s="12"/>
      <c r="C273" s="12"/>
      <c r="D273" s="12"/>
      <c r="E273" s="12"/>
    </row>
    <row r="274">
      <c r="B274" s="12"/>
      <c r="C274" s="12"/>
      <c r="D274" s="12"/>
      <c r="E274" s="12"/>
    </row>
    <row r="275">
      <c r="B275" s="12"/>
      <c r="C275" s="12"/>
      <c r="D275" s="12"/>
      <c r="E275" s="12"/>
    </row>
    <row r="276">
      <c r="B276" s="12"/>
      <c r="C276" s="12"/>
      <c r="D276" s="12"/>
      <c r="E276" s="12"/>
    </row>
    <row r="277">
      <c r="B277" s="12"/>
      <c r="C277" s="12"/>
      <c r="D277" s="12"/>
      <c r="E277" s="12"/>
    </row>
    <row r="278">
      <c r="B278" s="12"/>
      <c r="C278" s="12"/>
      <c r="D278" s="12"/>
      <c r="E278" s="12"/>
    </row>
    <row r="279">
      <c r="B279" s="12"/>
      <c r="C279" s="12"/>
      <c r="D279" s="12"/>
      <c r="E279" s="12"/>
    </row>
    <row r="280">
      <c r="B280" s="12"/>
      <c r="C280" s="12"/>
      <c r="D280" s="12"/>
      <c r="E280" s="12"/>
    </row>
    <row r="281">
      <c r="B281" s="12"/>
      <c r="C281" s="12"/>
      <c r="D281" s="12"/>
      <c r="E281" s="12"/>
    </row>
    <row r="282">
      <c r="B282" s="12"/>
      <c r="C282" s="12"/>
      <c r="D282" s="12"/>
      <c r="E282" s="12"/>
    </row>
    <row r="283">
      <c r="B283" s="12"/>
      <c r="C283" s="12"/>
      <c r="D283" s="12"/>
      <c r="E283" s="12"/>
    </row>
    <row r="284">
      <c r="B284" s="12"/>
      <c r="C284" s="12"/>
      <c r="D284" s="12"/>
      <c r="E284" s="12"/>
    </row>
    <row r="285">
      <c r="B285" s="12"/>
      <c r="C285" s="12"/>
      <c r="D285" s="12"/>
      <c r="E285" s="12"/>
    </row>
    <row r="286">
      <c r="B286" s="12"/>
      <c r="C286" s="12"/>
      <c r="D286" s="12"/>
      <c r="E286" s="12"/>
    </row>
    <row r="287">
      <c r="B287" s="12"/>
      <c r="C287" s="12"/>
      <c r="D287" s="12"/>
      <c r="E287" s="12"/>
    </row>
    <row r="288">
      <c r="B288" s="12"/>
      <c r="C288" s="12"/>
      <c r="D288" s="12"/>
      <c r="E288" s="12"/>
    </row>
    <row r="289">
      <c r="B289" s="12"/>
      <c r="C289" s="12"/>
      <c r="D289" s="12"/>
      <c r="E289" s="12"/>
    </row>
    <row r="290">
      <c r="B290" s="12"/>
      <c r="C290" s="12"/>
      <c r="D290" s="12"/>
      <c r="E290" s="12"/>
    </row>
    <row r="291">
      <c r="B291" s="12"/>
      <c r="C291" s="12"/>
      <c r="D291" s="12"/>
      <c r="E291" s="12"/>
    </row>
    <row r="292">
      <c r="B292" s="12"/>
      <c r="C292" s="12"/>
      <c r="D292" s="12"/>
      <c r="E292" s="12"/>
    </row>
    <row r="293">
      <c r="B293" s="12"/>
      <c r="C293" s="12"/>
      <c r="D293" s="12"/>
      <c r="E293" s="12"/>
    </row>
    <row r="294">
      <c r="B294" s="12"/>
      <c r="C294" s="12"/>
      <c r="D294" s="12"/>
      <c r="E294" s="12"/>
    </row>
    <row r="295">
      <c r="B295" s="12"/>
      <c r="C295" s="12"/>
      <c r="D295" s="12"/>
      <c r="E295" s="12"/>
    </row>
    <row r="296">
      <c r="B296" s="12"/>
      <c r="C296" s="12"/>
      <c r="D296" s="12"/>
      <c r="E296" s="12"/>
    </row>
    <row r="297">
      <c r="B297" s="12"/>
      <c r="C297" s="12"/>
      <c r="D297" s="12"/>
      <c r="E297" s="12"/>
    </row>
    <row r="298">
      <c r="B298" s="12"/>
      <c r="C298" s="12"/>
      <c r="D298" s="12"/>
      <c r="E298" s="12"/>
    </row>
    <row r="299">
      <c r="B299" s="12"/>
      <c r="C299" s="12"/>
      <c r="D299" s="12"/>
      <c r="E299" s="12"/>
    </row>
    <row r="300">
      <c r="B300" s="12"/>
      <c r="C300" s="12"/>
      <c r="D300" s="12"/>
      <c r="E300" s="12"/>
    </row>
    <row r="301">
      <c r="B301" s="12"/>
      <c r="C301" s="12"/>
      <c r="D301" s="12"/>
      <c r="E301" s="12"/>
    </row>
    <row r="302">
      <c r="B302" s="12"/>
      <c r="C302" s="12"/>
      <c r="D302" s="12"/>
      <c r="E302" s="12"/>
    </row>
    <row r="303">
      <c r="B303" s="12"/>
      <c r="C303" s="12"/>
      <c r="D303" s="12"/>
      <c r="E303" s="12"/>
    </row>
    <row r="304">
      <c r="B304" s="12"/>
      <c r="C304" s="12"/>
      <c r="D304" s="12"/>
      <c r="E304" s="12"/>
    </row>
    <row r="305">
      <c r="B305" s="12"/>
      <c r="C305" s="12"/>
      <c r="D305" s="12"/>
      <c r="E305" s="12"/>
    </row>
    <row r="306">
      <c r="B306" s="12"/>
      <c r="C306" s="12"/>
      <c r="D306" s="12"/>
      <c r="E306" s="12"/>
    </row>
    <row r="307">
      <c r="B307" s="12"/>
      <c r="C307" s="12"/>
      <c r="D307" s="12"/>
      <c r="E307" s="12"/>
    </row>
    <row r="308">
      <c r="B308" s="12"/>
      <c r="C308" s="12"/>
      <c r="D308" s="12"/>
      <c r="E308" s="12"/>
    </row>
    <row r="309">
      <c r="B309" s="12"/>
      <c r="C309" s="12"/>
      <c r="D309" s="12"/>
      <c r="E309" s="12"/>
    </row>
    <row r="310">
      <c r="B310" s="12"/>
      <c r="C310" s="12"/>
      <c r="D310" s="12"/>
      <c r="E310" s="12"/>
    </row>
    <row r="311">
      <c r="B311" s="12"/>
      <c r="C311" s="12"/>
      <c r="D311" s="12"/>
      <c r="E311" s="12"/>
    </row>
    <row r="312">
      <c r="B312" s="12"/>
      <c r="C312" s="12"/>
      <c r="D312" s="12"/>
      <c r="E312" s="12"/>
    </row>
    <row r="313">
      <c r="B313" s="12"/>
      <c r="C313" s="12"/>
      <c r="D313" s="12"/>
      <c r="E313" s="12"/>
    </row>
    <row r="314">
      <c r="B314" s="12"/>
      <c r="C314" s="12"/>
      <c r="D314" s="12"/>
      <c r="E314" s="12"/>
    </row>
    <row r="315">
      <c r="B315" s="12"/>
      <c r="C315" s="12"/>
      <c r="D315" s="12"/>
      <c r="E315" s="12"/>
    </row>
    <row r="316">
      <c r="B316" s="12"/>
      <c r="C316" s="12"/>
      <c r="D316" s="12"/>
      <c r="E316" s="12"/>
    </row>
    <row r="317">
      <c r="B317" s="12"/>
      <c r="C317" s="12"/>
      <c r="D317" s="12"/>
      <c r="E317" s="12"/>
    </row>
    <row r="318">
      <c r="B318" s="12"/>
      <c r="C318" s="12"/>
      <c r="D318" s="12"/>
      <c r="E318" s="12"/>
    </row>
    <row r="319">
      <c r="B319" s="12"/>
      <c r="C319" s="12"/>
      <c r="D319" s="12"/>
      <c r="E319" s="12"/>
    </row>
    <row r="320">
      <c r="B320" s="12"/>
      <c r="C320" s="12"/>
      <c r="D320" s="12"/>
      <c r="E320" s="12"/>
    </row>
    <row r="321">
      <c r="B321" s="12"/>
      <c r="C321" s="12"/>
      <c r="D321" s="12"/>
      <c r="E321" s="12"/>
    </row>
    <row r="322">
      <c r="B322" s="12"/>
      <c r="C322" s="12"/>
      <c r="D322" s="12"/>
      <c r="E322" s="12"/>
    </row>
    <row r="323">
      <c r="B323" s="12"/>
      <c r="C323" s="12"/>
      <c r="D323" s="12"/>
      <c r="E323" s="12"/>
    </row>
    <row r="324">
      <c r="B324" s="12"/>
      <c r="C324" s="12"/>
      <c r="D324" s="12"/>
      <c r="E324" s="12"/>
    </row>
    <row r="325">
      <c r="B325" s="12"/>
      <c r="C325" s="12"/>
      <c r="D325" s="12"/>
      <c r="E325" s="12"/>
    </row>
    <row r="326">
      <c r="B326" s="12"/>
      <c r="C326" s="12"/>
      <c r="D326" s="12"/>
      <c r="E326" s="12"/>
    </row>
    <row r="327">
      <c r="B327" s="12"/>
      <c r="C327" s="12"/>
      <c r="D327" s="12"/>
      <c r="E327" s="12"/>
    </row>
    <row r="328">
      <c r="B328" s="12"/>
      <c r="C328" s="12"/>
      <c r="D328" s="12"/>
      <c r="E328" s="12"/>
    </row>
    <row r="329">
      <c r="B329" s="12"/>
      <c r="C329" s="12"/>
      <c r="D329" s="12"/>
      <c r="E329" s="12"/>
    </row>
    <row r="330">
      <c r="B330" s="12"/>
      <c r="C330" s="12"/>
      <c r="D330" s="12"/>
      <c r="E330" s="12"/>
    </row>
    <row r="331">
      <c r="B331" s="12"/>
      <c r="C331" s="12"/>
      <c r="D331" s="12"/>
      <c r="E331" s="12"/>
    </row>
    <row r="332">
      <c r="B332" s="12"/>
      <c r="C332" s="12"/>
      <c r="D332" s="12"/>
      <c r="E332" s="12"/>
    </row>
    <row r="333">
      <c r="B333" s="12"/>
      <c r="C333" s="12"/>
      <c r="D333" s="12"/>
      <c r="E333" s="12"/>
    </row>
    <row r="334">
      <c r="B334" s="12"/>
      <c r="C334" s="12"/>
      <c r="D334" s="12"/>
      <c r="E334" s="12"/>
    </row>
    <row r="335">
      <c r="B335" s="12"/>
      <c r="C335" s="12"/>
      <c r="D335" s="12"/>
      <c r="E335" s="12"/>
    </row>
    <row r="336">
      <c r="B336" s="12"/>
      <c r="C336" s="12"/>
      <c r="D336" s="12"/>
      <c r="E336" s="12"/>
    </row>
    <row r="337">
      <c r="B337" s="12"/>
      <c r="C337" s="12"/>
      <c r="D337" s="12"/>
      <c r="E337" s="12"/>
    </row>
    <row r="338">
      <c r="B338" s="12"/>
      <c r="C338" s="12"/>
      <c r="D338" s="12"/>
      <c r="E338" s="12"/>
    </row>
    <row r="339">
      <c r="B339" s="12"/>
      <c r="C339" s="12"/>
      <c r="D339" s="12"/>
      <c r="E339" s="12"/>
    </row>
    <row r="340">
      <c r="B340" s="12"/>
      <c r="C340" s="12"/>
      <c r="D340" s="12"/>
      <c r="E340" s="12"/>
    </row>
    <row r="341">
      <c r="B341" s="12"/>
      <c r="C341" s="12"/>
      <c r="D341" s="12"/>
      <c r="E341" s="12"/>
    </row>
    <row r="342">
      <c r="B342" s="12"/>
      <c r="C342" s="12"/>
      <c r="D342" s="12"/>
      <c r="E342" s="12"/>
    </row>
    <row r="343">
      <c r="B343" s="12"/>
      <c r="C343" s="12"/>
      <c r="D343" s="12"/>
      <c r="E343" s="12"/>
    </row>
    <row r="344">
      <c r="B344" s="12"/>
      <c r="C344" s="12"/>
      <c r="D344" s="12"/>
      <c r="E344" s="12"/>
    </row>
    <row r="345">
      <c r="B345" s="12"/>
      <c r="C345" s="12"/>
      <c r="D345" s="12"/>
      <c r="E345" s="12"/>
    </row>
    <row r="346">
      <c r="B346" s="12"/>
      <c r="C346" s="12"/>
      <c r="D346" s="12"/>
      <c r="E346" s="12"/>
    </row>
    <row r="347">
      <c r="B347" s="12"/>
      <c r="C347" s="12"/>
      <c r="D347" s="12"/>
      <c r="E347" s="12"/>
    </row>
    <row r="348">
      <c r="B348" s="12"/>
      <c r="C348" s="12"/>
      <c r="D348" s="12"/>
      <c r="E348" s="12"/>
    </row>
    <row r="349">
      <c r="B349" s="12"/>
      <c r="C349" s="12"/>
      <c r="D349" s="12"/>
      <c r="E349" s="12"/>
    </row>
    <row r="350">
      <c r="B350" s="12"/>
      <c r="C350" s="12"/>
      <c r="D350" s="12"/>
      <c r="E350" s="12"/>
    </row>
    <row r="351">
      <c r="B351" s="12"/>
      <c r="C351" s="12"/>
      <c r="D351" s="12"/>
      <c r="E351" s="12"/>
    </row>
    <row r="352">
      <c r="B352" s="12"/>
      <c r="C352" s="12"/>
      <c r="D352" s="12"/>
      <c r="E352" s="12"/>
    </row>
    <row r="353">
      <c r="B353" s="12"/>
      <c r="C353" s="12"/>
      <c r="D353" s="12"/>
      <c r="E353" s="12"/>
    </row>
    <row r="354">
      <c r="B354" s="12"/>
      <c r="C354" s="12"/>
      <c r="D354" s="12"/>
      <c r="E354" s="12"/>
    </row>
    <row r="355">
      <c r="B355" s="12"/>
      <c r="C355" s="12"/>
      <c r="D355" s="12"/>
      <c r="E355" s="12"/>
    </row>
    <row r="356">
      <c r="B356" s="12"/>
      <c r="C356" s="12"/>
      <c r="D356" s="12"/>
      <c r="E356" s="12"/>
    </row>
    <row r="357">
      <c r="B357" s="12"/>
      <c r="C357" s="12"/>
      <c r="D357" s="12"/>
      <c r="E357" s="12"/>
    </row>
    <row r="358">
      <c r="B358" s="12"/>
      <c r="C358" s="12"/>
      <c r="D358" s="12"/>
      <c r="E358" s="12"/>
    </row>
    <row r="359">
      <c r="B359" s="12"/>
      <c r="C359" s="12"/>
      <c r="D359" s="12"/>
      <c r="E359" s="12"/>
    </row>
    <row r="360">
      <c r="B360" s="12"/>
      <c r="C360" s="12"/>
      <c r="D360" s="12"/>
      <c r="E360" s="12"/>
    </row>
    <row r="361">
      <c r="B361" s="12"/>
      <c r="C361" s="12"/>
      <c r="D361" s="12"/>
      <c r="E361" s="12"/>
    </row>
    <row r="362">
      <c r="B362" s="12"/>
      <c r="C362" s="12"/>
      <c r="D362" s="12"/>
      <c r="E362" s="12"/>
    </row>
    <row r="363">
      <c r="B363" s="12"/>
      <c r="C363" s="12"/>
      <c r="D363" s="12"/>
      <c r="E363" s="12"/>
    </row>
    <row r="364">
      <c r="B364" s="12"/>
      <c r="C364" s="12"/>
      <c r="D364" s="12"/>
      <c r="E364" s="12"/>
    </row>
    <row r="365">
      <c r="B365" s="12"/>
      <c r="C365" s="12"/>
      <c r="D365" s="12"/>
      <c r="E365" s="12"/>
    </row>
    <row r="366">
      <c r="B366" s="12"/>
      <c r="C366" s="12"/>
      <c r="D366" s="12"/>
      <c r="E366" s="12"/>
    </row>
    <row r="367">
      <c r="B367" s="12"/>
      <c r="C367" s="12"/>
      <c r="D367" s="12"/>
      <c r="E367" s="12"/>
    </row>
    <row r="368">
      <c r="B368" s="12"/>
      <c r="C368" s="12"/>
      <c r="D368" s="12"/>
      <c r="E368" s="12"/>
    </row>
    <row r="369">
      <c r="B369" s="12"/>
      <c r="C369" s="12"/>
      <c r="D369" s="12"/>
      <c r="E369" s="12"/>
    </row>
    <row r="370">
      <c r="B370" s="12"/>
      <c r="C370" s="12"/>
      <c r="D370" s="12"/>
      <c r="E370" s="12"/>
    </row>
    <row r="371">
      <c r="B371" s="12"/>
      <c r="C371" s="12"/>
      <c r="D371" s="12"/>
      <c r="E371" s="12"/>
    </row>
    <row r="372">
      <c r="B372" s="12"/>
      <c r="C372" s="12"/>
      <c r="D372" s="12"/>
      <c r="E372" s="12"/>
    </row>
    <row r="373">
      <c r="B373" s="12"/>
      <c r="C373" s="12"/>
      <c r="D373" s="12"/>
      <c r="E373" s="12"/>
    </row>
    <row r="374">
      <c r="B374" s="12"/>
      <c r="C374" s="12"/>
      <c r="D374" s="12"/>
      <c r="E374" s="12"/>
    </row>
    <row r="375">
      <c r="B375" s="12"/>
      <c r="C375" s="12"/>
      <c r="D375" s="12"/>
      <c r="E375" s="12"/>
    </row>
    <row r="376">
      <c r="B376" s="12"/>
      <c r="C376" s="12"/>
      <c r="D376" s="12"/>
      <c r="E376" s="12"/>
    </row>
    <row r="377">
      <c r="B377" s="12"/>
      <c r="C377" s="12"/>
      <c r="D377" s="12"/>
      <c r="E377" s="12"/>
    </row>
    <row r="378">
      <c r="B378" s="12"/>
      <c r="C378" s="12"/>
      <c r="D378" s="12"/>
      <c r="E378" s="12"/>
    </row>
    <row r="379">
      <c r="B379" s="12"/>
      <c r="C379" s="12"/>
      <c r="D379" s="12"/>
      <c r="E379" s="12"/>
    </row>
    <row r="380">
      <c r="B380" s="12"/>
      <c r="C380" s="12"/>
      <c r="D380" s="12"/>
      <c r="E380" s="12"/>
    </row>
    <row r="381">
      <c r="B381" s="12"/>
      <c r="C381" s="12"/>
      <c r="D381" s="12"/>
      <c r="E381" s="12"/>
    </row>
    <row r="382">
      <c r="B382" s="12"/>
      <c r="C382" s="12"/>
      <c r="D382" s="12"/>
      <c r="E382" s="12"/>
    </row>
    <row r="383">
      <c r="B383" s="12"/>
      <c r="C383" s="12"/>
      <c r="D383" s="12"/>
      <c r="E383" s="12"/>
    </row>
    <row r="384">
      <c r="B384" s="12"/>
      <c r="C384" s="12"/>
      <c r="D384" s="12"/>
      <c r="E384" s="12"/>
    </row>
    <row r="385">
      <c r="B385" s="12"/>
      <c r="C385" s="12"/>
      <c r="D385" s="12"/>
      <c r="E385" s="12"/>
    </row>
    <row r="386">
      <c r="B386" s="12"/>
      <c r="C386" s="12"/>
      <c r="D386" s="12"/>
      <c r="E386" s="12"/>
    </row>
    <row r="387">
      <c r="B387" s="12"/>
      <c r="C387" s="12"/>
      <c r="D387" s="12"/>
      <c r="E387" s="12"/>
    </row>
    <row r="388">
      <c r="B388" s="12"/>
      <c r="C388" s="12"/>
      <c r="D388" s="12"/>
      <c r="E388" s="12"/>
    </row>
    <row r="389">
      <c r="B389" s="12"/>
      <c r="C389" s="12"/>
      <c r="D389" s="12"/>
      <c r="E389" s="12"/>
    </row>
    <row r="390">
      <c r="B390" s="12"/>
      <c r="C390" s="12"/>
      <c r="D390" s="12"/>
      <c r="E390" s="12"/>
    </row>
    <row r="391">
      <c r="B391" s="12"/>
      <c r="C391" s="12"/>
      <c r="D391" s="12"/>
      <c r="E391" s="12"/>
    </row>
    <row r="392">
      <c r="B392" s="12"/>
      <c r="C392" s="12"/>
      <c r="D392" s="12"/>
      <c r="E392" s="12"/>
    </row>
    <row r="393">
      <c r="B393" s="12"/>
      <c r="C393" s="12"/>
      <c r="D393" s="12"/>
      <c r="E393" s="12"/>
    </row>
    <row r="394">
      <c r="B394" s="12"/>
      <c r="C394" s="12"/>
      <c r="D394" s="12"/>
      <c r="E394" s="12"/>
    </row>
    <row r="395">
      <c r="B395" s="12"/>
      <c r="C395" s="12"/>
      <c r="D395" s="12"/>
      <c r="E395" s="12"/>
    </row>
    <row r="396">
      <c r="B396" s="12"/>
      <c r="C396" s="12"/>
      <c r="D396" s="12"/>
      <c r="E396" s="12"/>
    </row>
    <row r="397">
      <c r="B397" s="12"/>
      <c r="C397" s="12"/>
      <c r="D397" s="12"/>
      <c r="E397" s="12"/>
    </row>
    <row r="398">
      <c r="B398" s="12"/>
      <c r="C398" s="12"/>
      <c r="D398" s="12"/>
      <c r="E398" s="12"/>
    </row>
    <row r="399">
      <c r="B399" s="12"/>
      <c r="C399" s="12"/>
      <c r="D399" s="12"/>
      <c r="E399" s="12"/>
    </row>
    <row r="400">
      <c r="B400" s="12"/>
      <c r="C400" s="12"/>
      <c r="D400" s="12"/>
      <c r="E400" s="12"/>
    </row>
    <row r="401">
      <c r="B401" s="12"/>
      <c r="C401" s="12"/>
      <c r="D401" s="12"/>
      <c r="E401" s="12"/>
    </row>
    <row r="402">
      <c r="B402" s="12"/>
      <c r="C402" s="12"/>
      <c r="D402" s="12"/>
      <c r="E402" s="12"/>
    </row>
    <row r="403">
      <c r="B403" s="12"/>
      <c r="C403" s="12"/>
      <c r="D403" s="12"/>
      <c r="E403" s="12"/>
    </row>
    <row r="404">
      <c r="B404" s="12"/>
      <c r="C404" s="12"/>
      <c r="D404" s="12"/>
      <c r="E404" s="12"/>
    </row>
    <row r="405">
      <c r="B405" s="12"/>
      <c r="C405" s="12"/>
      <c r="D405" s="12"/>
      <c r="E405" s="12"/>
    </row>
    <row r="406">
      <c r="B406" s="12"/>
      <c r="C406" s="12"/>
      <c r="D406" s="12"/>
      <c r="E406" s="12"/>
    </row>
    <row r="407">
      <c r="B407" s="12"/>
      <c r="C407" s="12"/>
      <c r="D407" s="12"/>
      <c r="E407" s="12"/>
    </row>
    <row r="408">
      <c r="B408" s="12"/>
      <c r="C408" s="12"/>
      <c r="D408" s="12"/>
      <c r="E408" s="12"/>
    </row>
    <row r="409">
      <c r="B409" s="12"/>
      <c r="C409" s="12"/>
      <c r="D409" s="12"/>
      <c r="E409" s="12"/>
    </row>
    <row r="410">
      <c r="B410" s="12"/>
      <c r="C410" s="12"/>
      <c r="D410" s="12"/>
      <c r="E410" s="12"/>
    </row>
    <row r="411">
      <c r="B411" s="12"/>
      <c r="C411" s="12"/>
      <c r="D411" s="12"/>
      <c r="E411" s="12"/>
    </row>
    <row r="412">
      <c r="B412" s="12"/>
      <c r="C412" s="12"/>
      <c r="D412" s="12"/>
      <c r="E412" s="12"/>
    </row>
    <row r="413">
      <c r="B413" s="12"/>
      <c r="C413" s="12"/>
      <c r="D413" s="12"/>
      <c r="E413" s="12"/>
    </row>
    <row r="414">
      <c r="B414" s="12"/>
      <c r="C414" s="12"/>
      <c r="D414" s="12"/>
      <c r="E414" s="12"/>
    </row>
    <row r="415">
      <c r="B415" s="12"/>
      <c r="C415" s="12"/>
      <c r="D415" s="12"/>
      <c r="E415" s="12"/>
    </row>
    <row r="416">
      <c r="B416" s="12"/>
      <c r="C416" s="12"/>
      <c r="D416" s="12"/>
      <c r="E416" s="12"/>
    </row>
    <row r="417">
      <c r="B417" s="12"/>
      <c r="C417" s="12"/>
      <c r="D417" s="12"/>
      <c r="E417" s="12"/>
    </row>
    <row r="418">
      <c r="B418" s="12"/>
      <c r="C418" s="12"/>
      <c r="D418" s="12"/>
      <c r="E418" s="12"/>
    </row>
    <row r="419">
      <c r="B419" s="12"/>
      <c r="C419" s="12"/>
      <c r="D419" s="12"/>
      <c r="E419" s="12"/>
    </row>
    <row r="420">
      <c r="B420" s="12"/>
      <c r="C420" s="12"/>
      <c r="D420" s="12"/>
      <c r="E420" s="12"/>
    </row>
    <row r="421">
      <c r="B421" s="12"/>
      <c r="C421" s="12"/>
      <c r="D421" s="12"/>
      <c r="E421" s="12"/>
    </row>
    <row r="422">
      <c r="B422" s="12"/>
      <c r="C422" s="12"/>
      <c r="D422" s="12"/>
      <c r="E422" s="12"/>
    </row>
    <row r="423">
      <c r="B423" s="12"/>
      <c r="C423" s="12"/>
      <c r="D423" s="12"/>
      <c r="E423" s="12"/>
    </row>
    <row r="424">
      <c r="B424" s="12"/>
      <c r="C424" s="12"/>
      <c r="D424" s="12"/>
      <c r="E424" s="12"/>
    </row>
    <row r="425">
      <c r="B425" s="12"/>
      <c r="C425" s="12"/>
      <c r="D425" s="12"/>
      <c r="E425" s="12"/>
    </row>
    <row r="426">
      <c r="B426" s="12"/>
      <c r="C426" s="12"/>
      <c r="D426" s="12"/>
      <c r="E426" s="12"/>
    </row>
    <row r="427">
      <c r="B427" s="12"/>
      <c r="C427" s="12"/>
      <c r="D427" s="12"/>
      <c r="E427" s="12"/>
    </row>
    <row r="428">
      <c r="B428" s="12"/>
      <c r="C428" s="12"/>
      <c r="D428" s="12"/>
      <c r="E428" s="12"/>
    </row>
    <row r="429">
      <c r="B429" s="12"/>
      <c r="C429" s="12"/>
      <c r="D429" s="12"/>
      <c r="E429" s="12"/>
    </row>
    <row r="430">
      <c r="B430" s="12"/>
      <c r="C430" s="12"/>
      <c r="D430" s="12"/>
      <c r="E430" s="12"/>
    </row>
    <row r="431">
      <c r="B431" s="12"/>
      <c r="C431" s="12"/>
      <c r="D431" s="12"/>
      <c r="E431" s="12"/>
    </row>
    <row r="432">
      <c r="B432" s="12"/>
      <c r="C432" s="12"/>
      <c r="D432" s="12"/>
      <c r="E432" s="12"/>
    </row>
    <row r="433">
      <c r="B433" s="12"/>
      <c r="C433" s="12"/>
      <c r="D433" s="12"/>
      <c r="E433" s="12"/>
    </row>
    <row r="434">
      <c r="B434" s="12"/>
      <c r="C434" s="12"/>
      <c r="D434" s="12"/>
      <c r="E434" s="12"/>
    </row>
    <row r="435">
      <c r="B435" s="12"/>
      <c r="C435" s="12"/>
      <c r="D435" s="12"/>
      <c r="E435" s="12"/>
    </row>
    <row r="436">
      <c r="B436" s="12"/>
      <c r="C436" s="12"/>
      <c r="D436" s="12"/>
      <c r="E436" s="12"/>
    </row>
    <row r="437">
      <c r="B437" s="12"/>
      <c r="C437" s="12"/>
      <c r="D437" s="12"/>
      <c r="E437" s="12"/>
    </row>
    <row r="438">
      <c r="B438" s="12"/>
      <c r="C438" s="12"/>
      <c r="D438" s="12"/>
      <c r="E438" s="12"/>
    </row>
    <row r="439">
      <c r="B439" s="12"/>
      <c r="C439" s="12"/>
      <c r="D439" s="12"/>
      <c r="E439" s="12"/>
    </row>
    <row r="440">
      <c r="B440" s="12"/>
      <c r="C440" s="12"/>
      <c r="D440" s="12"/>
      <c r="E440" s="12"/>
    </row>
    <row r="441">
      <c r="B441" s="12"/>
      <c r="C441" s="12"/>
      <c r="D441" s="12"/>
      <c r="E441" s="12"/>
    </row>
    <row r="442">
      <c r="B442" s="12"/>
      <c r="C442" s="12"/>
      <c r="D442" s="12"/>
      <c r="E442" s="12"/>
    </row>
    <row r="443">
      <c r="B443" s="12"/>
      <c r="C443" s="12"/>
      <c r="D443" s="12"/>
      <c r="E443" s="12"/>
    </row>
    <row r="444">
      <c r="B444" s="12"/>
      <c r="C444" s="12"/>
      <c r="D444" s="12"/>
      <c r="E444" s="12"/>
    </row>
    <row r="445">
      <c r="B445" s="12"/>
      <c r="C445" s="12"/>
      <c r="D445" s="12"/>
      <c r="E445" s="12"/>
    </row>
    <row r="446">
      <c r="B446" s="12"/>
      <c r="C446" s="12"/>
      <c r="D446" s="12"/>
      <c r="E446" s="12"/>
    </row>
    <row r="447">
      <c r="B447" s="12"/>
      <c r="C447" s="12"/>
      <c r="D447" s="12"/>
      <c r="E447" s="12"/>
    </row>
    <row r="448">
      <c r="B448" s="12"/>
      <c r="C448" s="12"/>
      <c r="D448" s="12"/>
      <c r="E448" s="12"/>
    </row>
    <row r="449">
      <c r="B449" s="12"/>
      <c r="C449" s="12"/>
      <c r="D449" s="12"/>
      <c r="E449" s="12"/>
    </row>
    <row r="450">
      <c r="B450" s="12"/>
      <c r="C450" s="12"/>
      <c r="D450" s="12"/>
      <c r="E450" s="12"/>
    </row>
    <row r="451">
      <c r="B451" s="12"/>
      <c r="C451" s="12"/>
      <c r="D451" s="12"/>
      <c r="E451" s="12"/>
    </row>
    <row r="452">
      <c r="B452" s="12"/>
      <c r="C452" s="12"/>
      <c r="D452" s="12"/>
      <c r="E452" s="12"/>
    </row>
    <row r="453">
      <c r="B453" s="12"/>
      <c r="C453" s="12"/>
      <c r="D453" s="12"/>
      <c r="E453" s="12"/>
    </row>
    <row r="454">
      <c r="B454" s="12"/>
      <c r="C454" s="12"/>
      <c r="D454" s="12"/>
      <c r="E454" s="12"/>
    </row>
    <row r="455">
      <c r="B455" s="12"/>
      <c r="C455" s="12"/>
      <c r="D455" s="12"/>
      <c r="E455" s="12"/>
    </row>
    <row r="456">
      <c r="B456" s="12"/>
      <c r="C456" s="12"/>
      <c r="D456" s="12"/>
      <c r="E456" s="12"/>
    </row>
    <row r="457">
      <c r="B457" s="12"/>
      <c r="C457" s="12"/>
      <c r="D457" s="12"/>
      <c r="E457" s="12"/>
    </row>
    <row r="458">
      <c r="B458" s="12"/>
      <c r="C458" s="12"/>
      <c r="D458" s="12"/>
      <c r="E458" s="12"/>
    </row>
    <row r="459">
      <c r="B459" s="12"/>
      <c r="C459" s="12"/>
      <c r="D459" s="12"/>
      <c r="E459" s="12"/>
    </row>
    <row r="460">
      <c r="B460" s="12"/>
      <c r="C460" s="12"/>
      <c r="D460" s="12"/>
      <c r="E460" s="12"/>
    </row>
    <row r="461">
      <c r="B461" s="12"/>
      <c r="C461" s="12"/>
      <c r="D461" s="12"/>
      <c r="E461" s="12"/>
    </row>
    <row r="462">
      <c r="B462" s="12"/>
      <c r="C462" s="12"/>
      <c r="D462" s="12"/>
      <c r="E462" s="12"/>
    </row>
    <row r="463">
      <c r="B463" s="12"/>
      <c r="C463" s="12"/>
      <c r="D463" s="12"/>
      <c r="E463" s="12"/>
    </row>
    <row r="464">
      <c r="B464" s="12"/>
      <c r="C464" s="12"/>
      <c r="D464" s="12"/>
      <c r="E464" s="12"/>
    </row>
    <row r="465">
      <c r="B465" s="12"/>
      <c r="C465" s="12"/>
      <c r="D465" s="12"/>
      <c r="E465" s="12"/>
    </row>
    <row r="466">
      <c r="B466" s="12"/>
      <c r="C466" s="12"/>
      <c r="D466" s="12"/>
      <c r="E466" s="12"/>
    </row>
    <row r="467">
      <c r="B467" s="12"/>
      <c r="C467" s="12"/>
      <c r="D467" s="12"/>
      <c r="E467" s="12"/>
    </row>
    <row r="468">
      <c r="B468" s="12"/>
      <c r="C468" s="12"/>
      <c r="D468" s="12"/>
      <c r="E468" s="12"/>
    </row>
    <row r="469">
      <c r="B469" s="12"/>
      <c r="C469" s="12"/>
      <c r="D469" s="12"/>
      <c r="E469" s="12"/>
    </row>
    <row r="470">
      <c r="B470" s="12"/>
      <c r="C470" s="12"/>
      <c r="D470" s="12"/>
      <c r="E470" s="12"/>
    </row>
    <row r="471">
      <c r="B471" s="12"/>
      <c r="C471" s="12"/>
      <c r="D471" s="12"/>
      <c r="E471" s="12"/>
    </row>
    <row r="472">
      <c r="B472" s="12"/>
      <c r="C472" s="12"/>
      <c r="D472" s="12"/>
      <c r="E472" s="12"/>
    </row>
    <row r="473">
      <c r="B473" s="12"/>
      <c r="C473" s="12"/>
      <c r="D473" s="12"/>
      <c r="E473" s="12"/>
    </row>
    <row r="474">
      <c r="B474" s="12"/>
      <c r="C474" s="12"/>
      <c r="D474" s="12"/>
      <c r="E474" s="12"/>
    </row>
    <row r="475">
      <c r="B475" s="12"/>
      <c r="C475" s="12"/>
      <c r="D475" s="12"/>
      <c r="E475" s="12"/>
    </row>
    <row r="476">
      <c r="B476" s="12"/>
      <c r="C476" s="12"/>
      <c r="D476" s="12"/>
      <c r="E476" s="12"/>
    </row>
    <row r="477">
      <c r="B477" s="12"/>
      <c r="C477" s="12"/>
      <c r="D477" s="12"/>
      <c r="E477" s="12"/>
    </row>
    <row r="478">
      <c r="B478" s="12"/>
      <c r="C478" s="12"/>
      <c r="D478" s="12"/>
      <c r="E478" s="12"/>
    </row>
    <row r="479">
      <c r="B479" s="12"/>
      <c r="C479" s="12"/>
      <c r="D479" s="12"/>
      <c r="E479" s="12"/>
    </row>
    <row r="480">
      <c r="B480" s="12"/>
      <c r="C480" s="12"/>
      <c r="D480" s="12"/>
      <c r="E480" s="12"/>
    </row>
    <row r="481">
      <c r="B481" s="12"/>
      <c r="C481" s="12"/>
      <c r="D481" s="12"/>
      <c r="E481" s="12"/>
    </row>
    <row r="482">
      <c r="B482" s="12"/>
      <c r="C482" s="12"/>
      <c r="D482" s="12"/>
      <c r="E482" s="12"/>
    </row>
    <row r="483">
      <c r="B483" s="12"/>
      <c r="C483" s="12"/>
      <c r="D483" s="12"/>
      <c r="E483" s="12"/>
    </row>
    <row r="484">
      <c r="B484" s="12"/>
      <c r="C484" s="12"/>
      <c r="D484" s="12"/>
      <c r="E484" s="12"/>
    </row>
    <row r="485">
      <c r="B485" s="12"/>
      <c r="C485" s="12"/>
      <c r="D485" s="12"/>
      <c r="E485" s="12"/>
    </row>
    <row r="486">
      <c r="B486" s="12"/>
      <c r="C486" s="12"/>
      <c r="D486" s="12"/>
      <c r="E486" s="12"/>
    </row>
    <row r="487">
      <c r="B487" s="12"/>
      <c r="C487" s="12"/>
      <c r="D487" s="12"/>
      <c r="E487" s="12"/>
    </row>
    <row r="488">
      <c r="B488" s="12"/>
      <c r="C488" s="12"/>
      <c r="D488" s="12"/>
      <c r="E488" s="12"/>
    </row>
    <row r="489">
      <c r="B489" s="12"/>
      <c r="C489" s="12"/>
      <c r="D489" s="12"/>
      <c r="E489" s="12"/>
    </row>
    <row r="490">
      <c r="B490" s="12"/>
      <c r="C490" s="12"/>
      <c r="D490" s="12"/>
      <c r="E490" s="12"/>
    </row>
    <row r="491">
      <c r="B491" s="12"/>
      <c r="C491" s="12"/>
      <c r="D491" s="12"/>
      <c r="E491" s="12"/>
    </row>
    <row r="492">
      <c r="B492" s="12"/>
      <c r="C492" s="12"/>
      <c r="D492" s="12"/>
      <c r="E492" s="12"/>
    </row>
    <row r="493">
      <c r="B493" s="12"/>
      <c r="C493" s="12"/>
      <c r="D493" s="12"/>
      <c r="E493" s="12"/>
    </row>
    <row r="494">
      <c r="B494" s="12"/>
      <c r="C494" s="12"/>
      <c r="D494" s="12"/>
      <c r="E494" s="12"/>
    </row>
    <row r="495">
      <c r="B495" s="12"/>
      <c r="C495" s="12"/>
      <c r="D495" s="12"/>
      <c r="E495" s="12"/>
    </row>
    <row r="496">
      <c r="B496" s="12"/>
      <c r="C496" s="12"/>
      <c r="D496" s="12"/>
      <c r="E496" s="12"/>
    </row>
    <row r="497">
      <c r="B497" s="12"/>
      <c r="C497" s="12"/>
      <c r="D497" s="12"/>
      <c r="E497" s="12"/>
    </row>
    <row r="498">
      <c r="B498" s="12"/>
      <c r="C498" s="12"/>
      <c r="D498" s="12"/>
      <c r="E498" s="12"/>
    </row>
    <row r="499">
      <c r="B499" s="12"/>
      <c r="C499" s="12"/>
      <c r="D499" s="12"/>
      <c r="E499" s="12"/>
    </row>
    <row r="500">
      <c r="B500" s="12"/>
      <c r="C500" s="12"/>
      <c r="D500" s="12"/>
      <c r="E500" s="12"/>
    </row>
    <row r="501">
      <c r="B501" s="12"/>
      <c r="C501" s="12"/>
      <c r="D501" s="12"/>
      <c r="E501" s="12"/>
    </row>
    <row r="502">
      <c r="B502" s="12"/>
      <c r="C502" s="12"/>
      <c r="D502" s="12"/>
      <c r="E502" s="12"/>
    </row>
    <row r="503">
      <c r="B503" s="12"/>
      <c r="C503" s="12"/>
      <c r="D503" s="12"/>
      <c r="E503" s="12"/>
    </row>
    <row r="504">
      <c r="B504" s="12"/>
      <c r="C504" s="12"/>
      <c r="D504" s="12"/>
      <c r="E504" s="12"/>
    </row>
    <row r="505">
      <c r="B505" s="12"/>
      <c r="C505" s="12"/>
      <c r="D505" s="12"/>
      <c r="E505" s="12"/>
    </row>
    <row r="506">
      <c r="B506" s="12"/>
      <c r="C506" s="12"/>
      <c r="D506" s="12"/>
      <c r="E506" s="12"/>
    </row>
    <row r="507">
      <c r="B507" s="12"/>
      <c r="C507" s="12"/>
      <c r="D507" s="12"/>
      <c r="E507" s="12"/>
    </row>
    <row r="508">
      <c r="B508" s="12"/>
      <c r="C508" s="12"/>
      <c r="D508" s="12"/>
      <c r="E508" s="12"/>
    </row>
    <row r="509">
      <c r="B509" s="12"/>
      <c r="C509" s="12"/>
      <c r="D509" s="12"/>
      <c r="E509" s="12"/>
    </row>
    <row r="510">
      <c r="B510" s="12"/>
      <c r="C510" s="12"/>
      <c r="D510" s="12"/>
      <c r="E510" s="12"/>
    </row>
    <row r="511">
      <c r="B511" s="12"/>
      <c r="C511" s="12"/>
      <c r="D511" s="12"/>
      <c r="E511" s="12"/>
    </row>
    <row r="512">
      <c r="B512" s="12"/>
      <c r="C512" s="12"/>
      <c r="D512" s="12"/>
      <c r="E512" s="12"/>
    </row>
    <row r="513">
      <c r="B513" s="12"/>
      <c r="C513" s="12"/>
      <c r="D513" s="12"/>
      <c r="E513" s="12"/>
    </row>
    <row r="514">
      <c r="B514" s="12"/>
      <c r="C514" s="12"/>
      <c r="D514" s="12"/>
      <c r="E514" s="12"/>
    </row>
    <row r="515">
      <c r="B515" s="12"/>
      <c r="C515" s="12"/>
      <c r="D515" s="12"/>
      <c r="E515" s="12"/>
    </row>
    <row r="516">
      <c r="B516" s="12"/>
      <c r="C516" s="12"/>
      <c r="D516" s="12"/>
      <c r="E516" s="12"/>
    </row>
    <row r="517">
      <c r="B517" s="12"/>
      <c r="C517" s="12"/>
      <c r="D517" s="12"/>
      <c r="E517" s="12"/>
    </row>
    <row r="518">
      <c r="B518" s="12"/>
      <c r="C518" s="12"/>
      <c r="D518" s="12"/>
      <c r="E518" s="12"/>
    </row>
    <row r="519">
      <c r="B519" s="12"/>
      <c r="C519" s="12"/>
      <c r="D519" s="12"/>
      <c r="E519" s="12"/>
    </row>
    <row r="520">
      <c r="B520" s="12"/>
      <c r="C520" s="12"/>
      <c r="D520" s="12"/>
      <c r="E520" s="12"/>
    </row>
    <row r="521">
      <c r="B521" s="12"/>
      <c r="C521" s="12"/>
      <c r="D521" s="12"/>
      <c r="E521" s="12"/>
    </row>
    <row r="522">
      <c r="B522" s="12"/>
      <c r="C522" s="12"/>
      <c r="D522" s="12"/>
      <c r="E522" s="12"/>
    </row>
    <row r="523">
      <c r="B523" s="12"/>
      <c r="C523" s="12"/>
      <c r="D523" s="12"/>
      <c r="E523" s="12"/>
    </row>
    <row r="524">
      <c r="B524" s="12"/>
      <c r="C524" s="12"/>
      <c r="D524" s="12"/>
      <c r="E524" s="12"/>
    </row>
    <row r="525">
      <c r="B525" s="12"/>
      <c r="C525" s="12"/>
      <c r="D525" s="12"/>
      <c r="E525" s="12"/>
    </row>
    <row r="526">
      <c r="B526" s="12"/>
      <c r="C526" s="12"/>
      <c r="D526" s="12"/>
      <c r="E526" s="12"/>
    </row>
    <row r="527">
      <c r="B527" s="12"/>
      <c r="C527" s="12"/>
      <c r="D527" s="12"/>
      <c r="E527" s="12"/>
    </row>
    <row r="528">
      <c r="B528" s="12"/>
      <c r="C528" s="12"/>
      <c r="D528" s="12"/>
      <c r="E528" s="12"/>
    </row>
    <row r="529">
      <c r="B529" s="12"/>
      <c r="C529" s="12"/>
      <c r="D529" s="12"/>
      <c r="E529" s="12"/>
    </row>
    <row r="530">
      <c r="B530" s="12"/>
      <c r="C530" s="12"/>
      <c r="D530" s="12"/>
      <c r="E530" s="12"/>
    </row>
    <row r="531">
      <c r="B531" s="12"/>
      <c r="C531" s="12"/>
      <c r="D531" s="12"/>
      <c r="E531" s="12"/>
    </row>
    <row r="532">
      <c r="B532" s="12"/>
      <c r="C532" s="12"/>
      <c r="D532" s="12"/>
      <c r="E532" s="12"/>
    </row>
    <row r="533">
      <c r="B533" s="12"/>
      <c r="C533" s="12"/>
      <c r="D533" s="12"/>
      <c r="E533" s="12"/>
    </row>
    <row r="534">
      <c r="B534" s="12"/>
      <c r="C534" s="12"/>
      <c r="D534" s="12"/>
      <c r="E534" s="12"/>
    </row>
    <row r="535">
      <c r="B535" s="12"/>
      <c r="C535" s="12"/>
      <c r="D535" s="12"/>
      <c r="E535" s="12"/>
    </row>
    <row r="536">
      <c r="B536" s="12"/>
      <c r="C536" s="12"/>
      <c r="D536" s="12"/>
      <c r="E536" s="12"/>
    </row>
    <row r="537">
      <c r="B537" s="12"/>
      <c r="C537" s="12"/>
      <c r="D537" s="12"/>
      <c r="E537" s="12"/>
    </row>
    <row r="538">
      <c r="B538" s="12"/>
      <c r="C538" s="12"/>
      <c r="D538" s="12"/>
      <c r="E538" s="12"/>
    </row>
    <row r="539">
      <c r="B539" s="12"/>
      <c r="C539" s="12"/>
      <c r="D539" s="12"/>
      <c r="E539" s="12"/>
    </row>
    <row r="540">
      <c r="B540" s="12"/>
      <c r="C540" s="12"/>
      <c r="D540" s="12"/>
      <c r="E540" s="12"/>
    </row>
    <row r="541">
      <c r="B541" s="12"/>
      <c r="C541" s="12"/>
      <c r="D541" s="12"/>
      <c r="E541" s="12"/>
    </row>
    <row r="542">
      <c r="B542" s="12"/>
      <c r="C542" s="12"/>
      <c r="D542" s="12"/>
      <c r="E542" s="12"/>
    </row>
    <row r="543">
      <c r="B543" s="12"/>
      <c r="C543" s="12"/>
      <c r="D543" s="12"/>
      <c r="E543" s="12"/>
    </row>
    <row r="544">
      <c r="B544" s="12"/>
      <c r="C544" s="12"/>
      <c r="D544" s="12"/>
      <c r="E544" s="12"/>
    </row>
    <row r="545">
      <c r="B545" s="12"/>
      <c r="C545" s="12"/>
      <c r="D545" s="12"/>
      <c r="E545" s="12"/>
    </row>
    <row r="546">
      <c r="B546" s="12"/>
      <c r="C546" s="12"/>
      <c r="D546" s="12"/>
      <c r="E546" s="12"/>
    </row>
    <row r="547">
      <c r="B547" s="12"/>
      <c r="C547" s="12"/>
      <c r="D547" s="12"/>
      <c r="E547" s="12"/>
    </row>
    <row r="548">
      <c r="B548" s="12"/>
      <c r="C548" s="12"/>
      <c r="D548" s="12"/>
      <c r="E548" s="12"/>
    </row>
    <row r="549">
      <c r="B549" s="12"/>
      <c r="C549" s="12"/>
      <c r="D549" s="12"/>
      <c r="E549" s="12"/>
    </row>
    <row r="550">
      <c r="B550" s="12"/>
      <c r="C550" s="12"/>
      <c r="D550" s="12"/>
      <c r="E550" s="12"/>
    </row>
    <row r="551">
      <c r="B551" s="12"/>
      <c r="C551" s="12"/>
      <c r="D551" s="12"/>
      <c r="E551" s="12"/>
    </row>
    <row r="552">
      <c r="B552" s="12"/>
      <c r="C552" s="12"/>
      <c r="D552" s="12"/>
      <c r="E552" s="12"/>
    </row>
    <row r="553">
      <c r="B553" s="12"/>
      <c r="C553" s="12"/>
      <c r="D553" s="12"/>
      <c r="E553" s="12"/>
    </row>
    <row r="554">
      <c r="B554" s="12"/>
      <c r="C554" s="12"/>
      <c r="D554" s="12"/>
      <c r="E554" s="12"/>
    </row>
    <row r="555">
      <c r="B555" s="12"/>
      <c r="C555" s="12"/>
      <c r="D555" s="12"/>
      <c r="E555" s="12"/>
    </row>
    <row r="556">
      <c r="B556" s="12"/>
      <c r="C556" s="12"/>
      <c r="D556" s="12"/>
      <c r="E556" s="12"/>
    </row>
    <row r="557">
      <c r="B557" s="12"/>
      <c r="C557" s="12"/>
      <c r="D557" s="12"/>
      <c r="E557" s="12"/>
    </row>
    <row r="558">
      <c r="B558" s="12"/>
      <c r="C558" s="12"/>
      <c r="D558" s="12"/>
      <c r="E558" s="12"/>
    </row>
    <row r="559">
      <c r="B559" s="12"/>
      <c r="C559" s="12"/>
      <c r="D559" s="12"/>
      <c r="E559" s="12"/>
    </row>
    <row r="560">
      <c r="B560" s="12"/>
      <c r="C560" s="12"/>
      <c r="D560" s="12"/>
      <c r="E560" s="12"/>
    </row>
    <row r="561">
      <c r="B561" s="12"/>
      <c r="C561" s="12"/>
      <c r="D561" s="12"/>
      <c r="E561" s="12"/>
    </row>
    <row r="562">
      <c r="B562" s="12"/>
      <c r="C562" s="12"/>
      <c r="D562" s="12"/>
      <c r="E562" s="12"/>
    </row>
    <row r="563">
      <c r="B563" s="12"/>
      <c r="C563" s="12"/>
      <c r="D563" s="12"/>
      <c r="E563" s="12"/>
    </row>
    <row r="564">
      <c r="B564" s="12"/>
      <c r="C564" s="12"/>
      <c r="D564" s="12"/>
      <c r="E564" s="12"/>
    </row>
    <row r="565">
      <c r="B565" s="12"/>
      <c r="C565" s="12"/>
      <c r="D565" s="12"/>
      <c r="E565" s="12"/>
    </row>
    <row r="566">
      <c r="B566" s="12"/>
      <c r="C566" s="12"/>
      <c r="D566" s="12"/>
      <c r="E566" s="12"/>
    </row>
    <row r="567">
      <c r="B567" s="12"/>
      <c r="C567" s="12"/>
      <c r="D567" s="12"/>
      <c r="E567" s="12"/>
    </row>
    <row r="568">
      <c r="B568" s="12"/>
      <c r="C568" s="12"/>
      <c r="D568" s="12"/>
      <c r="E568" s="12"/>
    </row>
    <row r="569">
      <c r="B569" s="12"/>
      <c r="C569" s="12"/>
      <c r="D569" s="12"/>
      <c r="E569" s="12"/>
    </row>
    <row r="570">
      <c r="B570" s="12"/>
      <c r="C570" s="12"/>
      <c r="D570" s="12"/>
      <c r="E570" s="12"/>
    </row>
    <row r="571">
      <c r="B571" s="12"/>
      <c r="C571" s="12"/>
      <c r="D571" s="12"/>
      <c r="E571" s="12"/>
    </row>
    <row r="572">
      <c r="B572" s="12"/>
      <c r="C572" s="12"/>
      <c r="D572" s="12"/>
      <c r="E572" s="12"/>
    </row>
    <row r="573">
      <c r="B573" s="12"/>
      <c r="C573" s="12"/>
      <c r="D573" s="12"/>
      <c r="E573" s="12"/>
    </row>
    <row r="574">
      <c r="B574" s="12"/>
      <c r="C574" s="12"/>
      <c r="D574" s="12"/>
      <c r="E574" s="12"/>
    </row>
    <row r="575">
      <c r="B575" s="12"/>
      <c r="C575" s="12"/>
      <c r="D575" s="12"/>
      <c r="E575" s="12"/>
    </row>
    <row r="576">
      <c r="B576" s="12"/>
      <c r="C576" s="12"/>
      <c r="D576" s="12"/>
      <c r="E576" s="12"/>
    </row>
    <row r="577">
      <c r="B577" s="12"/>
      <c r="C577" s="12"/>
      <c r="D577" s="12"/>
      <c r="E577" s="12"/>
    </row>
    <row r="578">
      <c r="B578" s="12"/>
      <c r="C578" s="12"/>
      <c r="D578" s="12"/>
      <c r="E578" s="12"/>
    </row>
    <row r="579">
      <c r="B579" s="12"/>
      <c r="C579" s="12"/>
      <c r="D579" s="12"/>
      <c r="E579" s="12"/>
    </row>
    <row r="580">
      <c r="B580" s="12"/>
      <c r="C580" s="12"/>
      <c r="D580" s="12"/>
      <c r="E580" s="12"/>
    </row>
    <row r="581">
      <c r="B581" s="12"/>
      <c r="C581" s="12"/>
      <c r="D581" s="12"/>
      <c r="E581" s="12"/>
    </row>
    <row r="582">
      <c r="B582" s="12"/>
      <c r="C582" s="12"/>
      <c r="D582" s="12"/>
      <c r="E582" s="12"/>
    </row>
    <row r="583">
      <c r="B583" s="12"/>
      <c r="C583" s="12"/>
      <c r="D583" s="12"/>
      <c r="E583" s="12"/>
    </row>
    <row r="584">
      <c r="B584" s="12"/>
      <c r="C584" s="12"/>
      <c r="D584" s="12"/>
      <c r="E584" s="12"/>
    </row>
    <row r="585">
      <c r="B585" s="12"/>
      <c r="C585" s="12"/>
      <c r="D585" s="12"/>
      <c r="E585" s="12"/>
    </row>
    <row r="586">
      <c r="B586" s="12"/>
      <c r="C586" s="12"/>
      <c r="D586" s="12"/>
      <c r="E586" s="12"/>
    </row>
    <row r="587">
      <c r="B587" s="12"/>
      <c r="C587" s="12"/>
      <c r="D587" s="12"/>
      <c r="E587" s="12"/>
    </row>
    <row r="588">
      <c r="B588" s="12"/>
      <c r="C588" s="12"/>
      <c r="D588" s="12"/>
      <c r="E588" s="12"/>
    </row>
    <row r="589">
      <c r="B589" s="12"/>
      <c r="C589" s="12"/>
      <c r="D589" s="12"/>
      <c r="E589" s="12"/>
    </row>
    <row r="590">
      <c r="B590" s="12"/>
      <c r="C590" s="12"/>
      <c r="D590" s="12"/>
      <c r="E590" s="12"/>
    </row>
    <row r="591">
      <c r="B591" s="12"/>
      <c r="C591" s="12"/>
      <c r="D591" s="12"/>
      <c r="E591" s="12"/>
    </row>
    <row r="592">
      <c r="B592" s="12"/>
      <c r="C592" s="12"/>
      <c r="D592" s="12"/>
      <c r="E592" s="12"/>
    </row>
    <row r="593">
      <c r="B593" s="12"/>
      <c r="C593" s="12"/>
      <c r="D593" s="12"/>
      <c r="E593" s="12"/>
    </row>
    <row r="594">
      <c r="B594" s="12"/>
      <c r="C594" s="12"/>
      <c r="D594" s="12"/>
      <c r="E594" s="12"/>
    </row>
    <row r="595">
      <c r="B595" s="12"/>
      <c r="C595" s="12"/>
      <c r="D595" s="12"/>
      <c r="E595" s="12"/>
    </row>
    <row r="596">
      <c r="B596" s="12"/>
      <c r="C596" s="12"/>
      <c r="D596" s="12"/>
      <c r="E596" s="12"/>
    </row>
    <row r="597">
      <c r="B597" s="12"/>
      <c r="C597" s="12"/>
      <c r="D597" s="12"/>
      <c r="E597" s="12"/>
    </row>
    <row r="598">
      <c r="B598" s="12"/>
      <c r="C598" s="12"/>
      <c r="D598" s="12"/>
      <c r="E598" s="12"/>
    </row>
    <row r="599">
      <c r="B599" s="12"/>
      <c r="C599" s="12"/>
      <c r="D599" s="12"/>
      <c r="E599" s="12"/>
    </row>
    <row r="600">
      <c r="B600" s="12"/>
      <c r="C600" s="12"/>
      <c r="D600" s="12"/>
      <c r="E600" s="12"/>
    </row>
    <row r="601">
      <c r="B601" s="12"/>
      <c r="C601" s="12"/>
      <c r="D601" s="12"/>
      <c r="E601" s="12"/>
    </row>
    <row r="602">
      <c r="B602" s="12"/>
      <c r="C602" s="12"/>
      <c r="D602" s="12"/>
      <c r="E602" s="12"/>
    </row>
    <row r="603">
      <c r="B603" s="12"/>
      <c r="C603" s="12"/>
      <c r="D603" s="12"/>
      <c r="E603" s="12"/>
    </row>
    <row r="604">
      <c r="B604" s="12"/>
      <c r="C604" s="12"/>
      <c r="D604" s="12"/>
      <c r="E604" s="12"/>
    </row>
    <row r="605">
      <c r="B605" s="12"/>
      <c r="C605" s="12"/>
      <c r="D605" s="12"/>
      <c r="E605" s="12"/>
    </row>
    <row r="606">
      <c r="B606" s="12"/>
      <c r="C606" s="12"/>
      <c r="D606" s="12"/>
      <c r="E606" s="12"/>
    </row>
    <row r="607">
      <c r="B607" s="12"/>
      <c r="C607" s="12"/>
      <c r="D607" s="12"/>
      <c r="E607" s="12"/>
    </row>
    <row r="608">
      <c r="B608" s="12"/>
      <c r="C608" s="12"/>
      <c r="D608" s="12"/>
      <c r="E608" s="12"/>
    </row>
    <row r="609">
      <c r="B609" s="12"/>
      <c r="C609" s="12"/>
      <c r="D609" s="12"/>
      <c r="E609" s="12"/>
    </row>
    <row r="610">
      <c r="B610" s="12"/>
      <c r="C610" s="12"/>
      <c r="D610" s="12"/>
      <c r="E610" s="12"/>
    </row>
    <row r="611">
      <c r="B611" s="12"/>
      <c r="C611" s="12"/>
      <c r="D611" s="12"/>
      <c r="E611" s="12"/>
    </row>
    <row r="612">
      <c r="B612" s="12"/>
      <c r="C612" s="12"/>
      <c r="D612" s="12"/>
      <c r="E612" s="12"/>
    </row>
    <row r="613">
      <c r="B613" s="12"/>
      <c r="C613" s="12"/>
      <c r="D613" s="12"/>
      <c r="E613" s="12"/>
    </row>
    <row r="614">
      <c r="B614" s="12"/>
      <c r="C614" s="12"/>
      <c r="D614" s="12"/>
      <c r="E614" s="12"/>
    </row>
    <row r="615">
      <c r="B615" s="12"/>
      <c r="C615" s="12"/>
      <c r="D615" s="12"/>
      <c r="E615" s="12"/>
    </row>
    <row r="616">
      <c r="B616" s="12"/>
      <c r="C616" s="12"/>
      <c r="D616" s="12"/>
      <c r="E616" s="12"/>
    </row>
    <row r="617">
      <c r="B617" s="12"/>
      <c r="C617" s="12"/>
      <c r="D617" s="12"/>
      <c r="E617" s="12"/>
    </row>
    <row r="618">
      <c r="B618" s="12"/>
      <c r="C618" s="12"/>
      <c r="D618" s="12"/>
      <c r="E618" s="12"/>
    </row>
    <row r="619">
      <c r="B619" s="12"/>
      <c r="C619" s="12"/>
      <c r="D619" s="12"/>
      <c r="E619" s="12"/>
    </row>
    <row r="620">
      <c r="B620" s="12"/>
      <c r="C620" s="12"/>
      <c r="D620" s="12"/>
      <c r="E620" s="12"/>
    </row>
    <row r="621">
      <c r="B621" s="12"/>
      <c r="C621" s="12"/>
      <c r="D621" s="12"/>
      <c r="E621" s="12"/>
    </row>
    <row r="622">
      <c r="B622" s="12"/>
      <c r="C622" s="12"/>
      <c r="D622" s="12"/>
      <c r="E622" s="12"/>
    </row>
    <row r="623">
      <c r="B623" s="12"/>
      <c r="C623" s="12"/>
      <c r="D623" s="12"/>
      <c r="E623" s="12"/>
    </row>
    <row r="624">
      <c r="B624" s="12"/>
      <c r="C624" s="12"/>
      <c r="D624" s="12"/>
      <c r="E624" s="12"/>
    </row>
    <row r="625">
      <c r="B625" s="12"/>
      <c r="C625" s="12"/>
      <c r="D625" s="12"/>
      <c r="E625" s="12"/>
    </row>
    <row r="626">
      <c r="B626" s="12"/>
      <c r="C626" s="12"/>
      <c r="D626" s="12"/>
      <c r="E626" s="12"/>
    </row>
    <row r="627">
      <c r="B627" s="12"/>
      <c r="C627" s="12"/>
      <c r="D627" s="12"/>
      <c r="E627" s="12"/>
    </row>
    <row r="628">
      <c r="B628" s="12"/>
      <c r="C628" s="12"/>
      <c r="D628" s="12"/>
      <c r="E628" s="12"/>
    </row>
    <row r="629">
      <c r="B629" s="12"/>
      <c r="C629" s="12"/>
      <c r="D629" s="12"/>
      <c r="E629" s="12"/>
    </row>
    <row r="630">
      <c r="B630" s="12"/>
      <c r="C630" s="12"/>
      <c r="D630" s="12"/>
      <c r="E630" s="12"/>
    </row>
    <row r="631">
      <c r="B631" s="12"/>
      <c r="C631" s="12"/>
      <c r="D631" s="12"/>
      <c r="E631" s="12"/>
    </row>
    <row r="632">
      <c r="B632" s="12"/>
      <c r="C632" s="12"/>
      <c r="D632" s="12"/>
      <c r="E632" s="12"/>
    </row>
    <row r="633">
      <c r="B633" s="12"/>
      <c r="C633" s="12"/>
      <c r="D633" s="12"/>
      <c r="E633" s="12"/>
    </row>
    <row r="634">
      <c r="B634" s="12"/>
      <c r="C634" s="12"/>
      <c r="D634" s="12"/>
      <c r="E634" s="12"/>
    </row>
    <row r="635">
      <c r="B635" s="12"/>
      <c r="C635" s="12"/>
      <c r="D635" s="12"/>
      <c r="E635" s="12"/>
    </row>
    <row r="636">
      <c r="B636" s="12"/>
      <c r="C636" s="12"/>
      <c r="D636" s="12"/>
      <c r="E636" s="12"/>
    </row>
    <row r="637">
      <c r="B637" s="12"/>
      <c r="C637" s="12"/>
      <c r="D637" s="12"/>
      <c r="E637" s="12"/>
    </row>
    <row r="638">
      <c r="B638" s="12"/>
      <c r="C638" s="12"/>
      <c r="D638" s="12"/>
      <c r="E638" s="12"/>
    </row>
    <row r="639">
      <c r="B639" s="12"/>
      <c r="C639" s="12"/>
      <c r="D639" s="12"/>
      <c r="E639" s="12"/>
    </row>
    <row r="640">
      <c r="B640" s="12"/>
      <c r="C640" s="12"/>
      <c r="D640" s="12"/>
      <c r="E640" s="12"/>
    </row>
    <row r="641">
      <c r="B641" s="12"/>
      <c r="C641" s="12"/>
      <c r="D641" s="12"/>
      <c r="E641" s="12"/>
    </row>
    <row r="642">
      <c r="B642" s="12"/>
      <c r="C642" s="12"/>
      <c r="D642" s="12"/>
      <c r="E642" s="12"/>
    </row>
    <row r="643">
      <c r="B643" s="12"/>
      <c r="C643" s="12"/>
      <c r="D643" s="12"/>
      <c r="E643" s="12"/>
    </row>
    <row r="644">
      <c r="B644" s="12"/>
      <c r="C644" s="12"/>
      <c r="D644" s="12"/>
      <c r="E644" s="12"/>
    </row>
    <row r="645">
      <c r="B645" s="12"/>
      <c r="C645" s="12"/>
      <c r="D645" s="12"/>
      <c r="E645" s="12"/>
    </row>
    <row r="646">
      <c r="B646" s="12"/>
      <c r="C646" s="12"/>
      <c r="D646" s="12"/>
      <c r="E646" s="12"/>
    </row>
    <row r="647">
      <c r="B647" s="12"/>
      <c r="C647" s="12"/>
      <c r="D647" s="12"/>
      <c r="E647" s="12"/>
    </row>
    <row r="648">
      <c r="B648" s="12"/>
      <c r="C648" s="12"/>
      <c r="D648" s="12"/>
      <c r="E648" s="12"/>
    </row>
    <row r="649">
      <c r="B649" s="12"/>
      <c r="C649" s="12"/>
      <c r="D649" s="12"/>
      <c r="E649" s="12"/>
    </row>
    <row r="650">
      <c r="B650" s="12"/>
      <c r="C650" s="12"/>
      <c r="D650" s="12"/>
      <c r="E650" s="12"/>
    </row>
    <row r="651">
      <c r="B651" s="12"/>
      <c r="C651" s="12"/>
      <c r="D651" s="12"/>
      <c r="E651" s="12"/>
    </row>
    <row r="652">
      <c r="B652" s="12"/>
      <c r="C652" s="12"/>
      <c r="D652" s="12"/>
      <c r="E652" s="12"/>
    </row>
    <row r="653">
      <c r="B653" s="12"/>
      <c r="C653" s="12"/>
      <c r="D653" s="12"/>
      <c r="E653" s="12"/>
    </row>
    <row r="654">
      <c r="B654" s="12"/>
      <c r="C654" s="12"/>
      <c r="D654" s="12"/>
      <c r="E654" s="12"/>
    </row>
    <row r="655">
      <c r="B655" s="12"/>
      <c r="C655" s="12"/>
      <c r="D655" s="12"/>
      <c r="E655" s="12"/>
    </row>
    <row r="656">
      <c r="B656" s="12"/>
      <c r="C656" s="12"/>
      <c r="D656" s="12"/>
      <c r="E656" s="12"/>
    </row>
    <row r="657">
      <c r="B657" s="12"/>
      <c r="C657" s="12"/>
      <c r="D657" s="12"/>
      <c r="E657" s="12"/>
    </row>
    <row r="658">
      <c r="B658" s="12"/>
      <c r="C658" s="12"/>
      <c r="D658" s="12"/>
      <c r="E658" s="12"/>
    </row>
    <row r="659">
      <c r="B659" s="12"/>
      <c r="C659" s="12"/>
      <c r="D659" s="12"/>
      <c r="E659" s="12"/>
    </row>
    <row r="660">
      <c r="B660" s="12"/>
      <c r="C660" s="12"/>
      <c r="D660" s="12"/>
      <c r="E660" s="12"/>
    </row>
    <row r="661">
      <c r="B661" s="12"/>
      <c r="C661" s="12"/>
      <c r="D661" s="12"/>
      <c r="E661" s="12"/>
    </row>
    <row r="662">
      <c r="B662" s="12"/>
      <c r="C662" s="12"/>
      <c r="D662" s="12"/>
      <c r="E662" s="12"/>
    </row>
    <row r="663">
      <c r="B663" s="12"/>
      <c r="C663" s="12"/>
      <c r="D663" s="12"/>
      <c r="E663" s="12"/>
    </row>
    <row r="664">
      <c r="B664" s="12"/>
      <c r="C664" s="12"/>
      <c r="D664" s="12"/>
      <c r="E664" s="12"/>
    </row>
    <row r="665">
      <c r="B665" s="12"/>
      <c r="C665" s="12"/>
      <c r="D665" s="12"/>
      <c r="E665" s="12"/>
    </row>
    <row r="666">
      <c r="B666" s="12"/>
      <c r="C666" s="12"/>
      <c r="D666" s="12"/>
      <c r="E666" s="12"/>
    </row>
    <row r="667">
      <c r="B667" s="12"/>
      <c r="C667" s="12"/>
      <c r="D667" s="12"/>
      <c r="E667" s="12"/>
    </row>
    <row r="668">
      <c r="B668" s="12"/>
      <c r="C668" s="12"/>
      <c r="D668" s="12"/>
      <c r="E668" s="12"/>
    </row>
    <row r="669">
      <c r="B669" s="12"/>
      <c r="C669" s="12"/>
      <c r="D669" s="12"/>
      <c r="E669" s="12"/>
    </row>
    <row r="670">
      <c r="B670" s="12"/>
      <c r="C670" s="12"/>
      <c r="D670" s="12"/>
      <c r="E670" s="12"/>
    </row>
    <row r="671">
      <c r="B671" s="12"/>
      <c r="C671" s="12"/>
      <c r="D671" s="12"/>
      <c r="E671" s="12"/>
    </row>
    <row r="672">
      <c r="B672" s="12"/>
      <c r="C672" s="12"/>
      <c r="D672" s="12"/>
      <c r="E672" s="12"/>
    </row>
    <row r="673">
      <c r="B673" s="12"/>
      <c r="C673" s="12"/>
      <c r="D673" s="12"/>
      <c r="E673" s="12"/>
    </row>
    <row r="674">
      <c r="B674" s="12"/>
      <c r="C674" s="12"/>
      <c r="D674" s="12"/>
      <c r="E674" s="12"/>
    </row>
    <row r="675">
      <c r="B675" s="12"/>
      <c r="C675" s="12"/>
      <c r="D675" s="12"/>
      <c r="E675" s="12"/>
    </row>
    <row r="676">
      <c r="B676" s="12"/>
      <c r="C676" s="12"/>
      <c r="D676" s="12"/>
      <c r="E676" s="12"/>
    </row>
    <row r="677">
      <c r="B677" s="12"/>
      <c r="C677" s="12"/>
      <c r="D677" s="12"/>
      <c r="E677" s="12"/>
    </row>
    <row r="678">
      <c r="B678" s="12"/>
      <c r="C678" s="12"/>
      <c r="D678" s="12"/>
      <c r="E678" s="12"/>
    </row>
    <row r="679">
      <c r="B679" s="12"/>
      <c r="C679" s="12"/>
      <c r="D679" s="12"/>
      <c r="E679" s="12"/>
    </row>
    <row r="680">
      <c r="B680" s="12"/>
      <c r="C680" s="12"/>
      <c r="D680" s="12"/>
      <c r="E680" s="12"/>
    </row>
    <row r="681">
      <c r="B681" s="12"/>
      <c r="C681" s="12"/>
      <c r="D681" s="12"/>
      <c r="E681" s="12"/>
    </row>
    <row r="682">
      <c r="B682" s="12"/>
      <c r="C682" s="12"/>
      <c r="D682" s="12"/>
      <c r="E682" s="12"/>
    </row>
    <row r="683">
      <c r="B683" s="12"/>
      <c r="C683" s="12"/>
      <c r="D683" s="12"/>
      <c r="E683" s="12"/>
    </row>
    <row r="684">
      <c r="B684" s="12"/>
      <c r="C684" s="12"/>
      <c r="D684" s="12"/>
      <c r="E684" s="12"/>
    </row>
    <row r="685">
      <c r="B685" s="12"/>
      <c r="C685" s="12"/>
      <c r="D685" s="12"/>
      <c r="E685" s="12"/>
    </row>
    <row r="686">
      <c r="B686" s="12"/>
      <c r="C686" s="12"/>
      <c r="D686" s="12"/>
      <c r="E686" s="12"/>
    </row>
    <row r="687">
      <c r="B687" s="12"/>
      <c r="C687" s="12"/>
      <c r="D687" s="12"/>
      <c r="E687" s="12"/>
    </row>
    <row r="688">
      <c r="B688" s="12"/>
      <c r="C688" s="12"/>
      <c r="D688" s="12"/>
      <c r="E688" s="12"/>
    </row>
    <row r="689">
      <c r="B689" s="12"/>
      <c r="C689" s="12"/>
      <c r="D689" s="12"/>
      <c r="E689" s="12"/>
    </row>
    <row r="690">
      <c r="B690" s="12"/>
      <c r="C690" s="12"/>
      <c r="D690" s="12"/>
      <c r="E690" s="12"/>
    </row>
    <row r="691">
      <c r="B691" s="12"/>
      <c r="C691" s="12"/>
      <c r="D691" s="12"/>
      <c r="E691" s="12"/>
    </row>
    <row r="692">
      <c r="B692" s="12"/>
      <c r="C692" s="12"/>
      <c r="D692" s="12"/>
      <c r="E692" s="12"/>
    </row>
    <row r="693">
      <c r="B693" s="12"/>
      <c r="C693" s="12"/>
      <c r="D693" s="12"/>
      <c r="E693" s="12"/>
    </row>
    <row r="694">
      <c r="B694" s="12"/>
      <c r="C694" s="12"/>
      <c r="D694" s="12"/>
      <c r="E694" s="12"/>
    </row>
    <row r="695">
      <c r="B695" s="12"/>
      <c r="C695" s="12"/>
      <c r="D695" s="12"/>
      <c r="E695" s="12"/>
    </row>
    <row r="696">
      <c r="B696" s="12"/>
      <c r="C696" s="12"/>
      <c r="D696" s="12"/>
      <c r="E696" s="12"/>
    </row>
    <row r="697">
      <c r="B697" s="12"/>
      <c r="C697" s="12"/>
      <c r="D697" s="12"/>
      <c r="E697" s="12"/>
    </row>
    <row r="698">
      <c r="B698" s="12"/>
      <c r="C698" s="12"/>
      <c r="D698" s="12"/>
      <c r="E698" s="12"/>
    </row>
    <row r="699">
      <c r="B699" s="12"/>
      <c r="C699" s="12"/>
      <c r="D699" s="12"/>
      <c r="E699" s="12"/>
    </row>
    <row r="700">
      <c r="B700" s="12"/>
      <c r="C700" s="12"/>
      <c r="D700" s="12"/>
      <c r="E700" s="12"/>
    </row>
    <row r="701">
      <c r="B701" s="12"/>
      <c r="C701" s="12"/>
      <c r="D701" s="12"/>
      <c r="E701" s="12"/>
    </row>
    <row r="702">
      <c r="B702" s="12"/>
      <c r="C702" s="12"/>
      <c r="D702" s="12"/>
      <c r="E702" s="12"/>
    </row>
    <row r="703">
      <c r="B703" s="12"/>
      <c r="C703" s="12"/>
      <c r="D703" s="12"/>
      <c r="E703" s="12"/>
    </row>
    <row r="704">
      <c r="B704" s="12"/>
      <c r="C704" s="12"/>
      <c r="D704" s="12"/>
      <c r="E704" s="12"/>
    </row>
    <row r="705">
      <c r="B705" s="12"/>
      <c r="C705" s="12"/>
      <c r="D705" s="12"/>
      <c r="E705" s="12"/>
    </row>
    <row r="706">
      <c r="B706" s="12"/>
      <c r="C706" s="12"/>
      <c r="D706" s="12"/>
      <c r="E706" s="12"/>
    </row>
    <row r="707">
      <c r="B707" s="12"/>
      <c r="C707" s="12"/>
      <c r="D707" s="12"/>
      <c r="E707" s="12"/>
    </row>
    <row r="708">
      <c r="B708" s="12"/>
      <c r="C708" s="12"/>
      <c r="D708" s="12"/>
      <c r="E708" s="12"/>
    </row>
    <row r="709">
      <c r="B709" s="12"/>
      <c r="C709" s="12"/>
      <c r="D709" s="12"/>
      <c r="E709" s="12"/>
    </row>
    <row r="710">
      <c r="B710" s="12"/>
      <c r="C710" s="12"/>
      <c r="D710" s="12"/>
      <c r="E710" s="12"/>
    </row>
    <row r="711">
      <c r="B711" s="12"/>
      <c r="C711" s="12"/>
      <c r="D711" s="12"/>
      <c r="E711" s="12"/>
    </row>
    <row r="712">
      <c r="B712" s="12"/>
      <c r="C712" s="12"/>
      <c r="D712" s="12"/>
      <c r="E712" s="12"/>
    </row>
    <row r="713">
      <c r="B713" s="12"/>
      <c r="C713" s="12"/>
      <c r="D713" s="12"/>
      <c r="E713" s="12"/>
    </row>
    <row r="714">
      <c r="B714" s="12"/>
      <c r="C714" s="12"/>
      <c r="D714" s="12"/>
      <c r="E714" s="12"/>
    </row>
    <row r="715">
      <c r="B715" s="12"/>
      <c r="C715" s="12"/>
      <c r="D715" s="12"/>
      <c r="E715" s="12"/>
    </row>
    <row r="716">
      <c r="B716" s="12"/>
      <c r="C716" s="12"/>
      <c r="D716" s="12"/>
      <c r="E716" s="12"/>
    </row>
    <row r="717">
      <c r="B717" s="12"/>
      <c r="C717" s="12"/>
      <c r="D717" s="12"/>
      <c r="E717" s="12"/>
    </row>
    <row r="718">
      <c r="B718" s="12"/>
      <c r="C718" s="12"/>
      <c r="D718" s="12"/>
      <c r="E718" s="12"/>
    </row>
    <row r="719">
      <c r="B719" s="12"/>
      <c r="C719" s="12"/>
      <c r="D719" s="12"/>
      <c r="E719" s="12"/>
    </row>
    <row r="720">
      <c r="B720" s="12"/>
      <c r="C720" s="12"/>
      <c r="D720" s="12"/>
      <c r="E720" s="12"/>
    </row>
    <row r="721">
      <c r="B721" s="12"/>
      <c r="C721" s="12"/>
      <c r="D721" s="12"/>
      <c r="E721" s="12"/>
    </row>
    <row r="722">
      <c r="B722" s="12"/>
      <c r="C722" s="12"/>
      <c r="D722" s="12"/>
      <c r="E722" s="12"/>
    </row>
    <row r="723">
      <c r="B723" s="12"/>
      <c r="C723" s="12"/>
      <c r="D723" s="12"/>
      <c r="E723" s="12"/>
    </row>
    <row r="724">
      <c r="B724" s="12"/>
      <c r="C724" s="12"/>
      <c r="D724" s="12"/>
      <c r="E724" s="12"/>
    </row>
    <row r="725">
      <c r="B725" s="12"/>
      <c r="C725" s="12"/>
      <c r="D725" s="12"/>
      <c r="E725" s="12"/>
    </row>
    <row r="726">
      <c r="B726" s="12"/>
      <c r="C726" s="12"/>
      <c r="D726" s="12"/>
      <c r="E726" s="12"/>
    </row>
    <row r="727">
      <c r="B727" s="12"/>
      <c r="C727" s="12"/>
      <c r="D727" s="12"/>
      <c r="E727" s="12"/>
    </row>
    <row r="728">
      <c r="B728" s="12"/>
      <c r="C728" s="12"/>
      <c r="D728" s="12"/>
      <c r="E728" s="12"/>
    </row>
    <row r="729">
      <c r="B729" s="12"/>
      <c r="C729" s="12"/>
      <c r="D729" s="12"/>
      <c r="E729" s="12"/>
    </row>
    <row r="730">
      <c r="B730" s="12"/>
      <c r="C730" s="12"/>
      <c r="D730" s="12"/>
      <c r="E730" s="12"/>
    </row>
    <row r="731">
      <c r="B731" s="12"/>
      <c r="C731" s="12"/>
      <c r="D731" s="12"/>
      <c r="E731" s="12"/>
    </row>
    <row r="732">
      <c r="B732" s="12"/>
      <c r="C732" s="12"/>
      <c r="D732" s="12"/>
      <c r="E732" s="12"/>
    </row>
    <row r="733">
      <c r="B733" s="12"/>
      <c r="C733" s="12"/>
      <c r="D733" s="12"/>
      <c r="E733" s="12"/>
    </row>
    <row r="734">
      <c r="B734" s="12"/>
      <c r="C734" s="12"/>
      <c r="D734" s="12"/>
      <c r="E734" s="12"/>
    </row>
    <row r="735">
      <c r="B735" s="12"/>
      <c r="C735" s="12"/>
      <c r="D735" s="12"/>
      <c r="E735" s="12"/>
    </row>
    <row r="736">
      <c r="B736" s="12"/>
      <c r="C736" s="12"/>
      <c r="D736" s="12"/>
      <c r="E736" s="12"/>
    </row>
    <row r="737">
      <c r="B737" s="12"/>
      <c r="C737" s="12"/>
      <c r="D737" s="12"/>
      <c r="E737" s="12"/>
    </row>
    <row r="738">
      <c r="B738" s="12"/>
      <c r="C738" s="12"/>
      <c r="D738" s="12"/>
      <c r="E738" s="12"/>
    </row>
    <row r="739">
      <c r="B739" s="12"/>
      <c r="C739" s="12"/>
      <c r="D739" s="12"/>
      <c r="E739" s="12"/>
    </row>
    <row r="740">
      <c r="B740" s="12"/>
      <c r="C740" s="12"/>
      <c r="D740" s="12"/>
      <c r="E740" s="12"/>
    </row>
    <row r="741">
      <c r="B741" s="12"/>
      <c r="C741" s="12"/>
      <c r="D741" s="12"/>
      <c r="E741" s="12"/>
    </row>
    <row r="742">
      <c r="B742" s="12"/>
      <c r="C742" s="12"/>
      <c r="D742" s="12"/>
      <c r="E742" s="12"/>
    </row>
    <row r="743">
      <c r="B743" s="12"/>
      <c r="C743" s="12"/>
      <c r="D743" s="12"/>
      <c r="E743" s="12"/>
    </row>
    <row r="744">
      <c r="B744" s="12"/>
      <c r="C744" s="12"/>
      <c r="D744" s="12"/>
      <c r="E744" s="12"/>
    </row>
    <row r="745">
      <c r="B745" s="12"/>
      <c r="C745" s="12"/>
      <c r="D745" s="12"/>
      <c r="E745" s="12"/>
    </row>
    <row r="746">
      <c r="B746" s="12"/>
      <c r="C746" s="12"/>
      <c r="D746" s="12"/>
      <c r="E746" s="12"/>
    </row>
    <row r="747">
      <c r="B747" s="12"/>
      <c r="C747" s="12"/>
      <c r="D747" s="12"/>
      <c r="E747" s="12"/>
    </row>
    <row r="748">
      <c r="B748" s="12"/>
      <c r="C748" s="12"/>
      <c r="D748" s="12"/>
      <c r="E748" s="12"/>
    </row>
    <row r="749">
      <c r="B749" s="12"/>
      <c r="C749" s="12"/>
      <c r="D749" s="12"/>
      <c r="E749" s="12"/>
    </row>
    <row r="750">
      <c r="B750" s="12"/>
      <c r="C750" s="12"/>
      <c r="D750" s="12"/>
      <c r="E750" s="12"/>
    </row>
    <row r="751">
      <c r="B751" s="12"/>
      <c r="C751" s="12"/>
      <c r="D751" s="12"/>
      <c r="E751" s="12"/>
    </row>
    <row r="752">
      <c r="B752" s="12"/>
      <c r="C752" s="12"/>
      <c r="D752" s="12"/>
      <c r="E752" s="12"/>
    </row>
    <row r="753">
      <c r="B753" s="12"/>
      <c r="C753" s="12"/>
      <c r="D753" s="12"/>
      <c r="E753" s="12"/>
    </row>
    <row r="754">
      <c r="B754" s="12"/>
      <c r="C754" s="12"/>
      <c r="D754" s="12"/>
      <c r="E754" s="12"/>
    </row>
    <row r="755">
      <c r="B755" s="12"/>
      <c r="C755" s="12"/>
      <c r="D755" s="12"/>
      <c r="E755" s="12"/>
    </row>
    <row r="756">
      <c r="B756" s="12"/>
      <c r="C756" s="12"/>
      <c r="D756" s="12"/>
      <c r="E756" s="12"/>
    </row>
    <row r="757">
      <c r="B757" s="12"/>
      <c r="C757" s="12"/>
      <c r="D757" s="12"/>
      <c r="E757" s="12"/>
    </row>
    <row r="758">
      <c r="B758" s="12"/>
      <c r="C758" s="12"/>
      <c r="D758" s="12"/>
      <c r="E758" s="12"/>
    </row>
    <row r="759">
      <c r="B759" s="12"/>
      <c r="C759" s="12"/>
      <c r="D759" s="12"/>
      <c r="E759" s="12"/>
    </row>
    <row r="760">
      <c r="B760" s="12"/>
      <c r="C760" s="12"/>
      <c r="D760" s="12"/>
      <c r="E760" s="12"/>
    </row>
    <row r="761">
      <c r="B761" s="12"/>
      <c r="C761" s="12"/>
      <c r="D761" s="12"/>
      <c r="E761" s="12"/>
    </row>
    <row r="762">
      <c r="B762" s="12"/>
      <c r="C762" s="12"/>
      <c r="D762" s="12"/>
      <c r="E762" s="12"/>
    </row>
    <row r="763">
      <c r="B763" s="12"/>
      <c r="C763" s="12"/>
      <c r="D763" s="12"/>
      <c r="E763" s="12"/>
    </row>
    <row r="764">
      <c r="B764" s="12"/>
      <c r="C764" s="12"/>
      <c r="D764" s="12"/>
      <c r="E764" s="12"/>
    </row>
    <row r="765">
      <c r="B765" s="12"/>
      <c r="C765" s="12"/>
      <c r="D765" s="12"/>
      <c r="E765" s="12"/>
    </row>
    <row r="766">
      <c r="B766" s="12"/>
      <c r="C766" s="12"/>
      <c r="D766" s="12"/>
      <c r="E766" s="12"/>
    </row>
    <row r="767">
      <c r="B767" s="12"/>
      <c r="C767" s="12"/>
      <c r="D767" s="12"/>
      <c r="E767" s="12"/>
    </row>
    <row r="768">
      <c r="B768" s="12"/>
      <c r="C768" s="12"/>
      <c r="D768" s="12"/>
      <c r="E768" s="12"/>
    </row>
    <row r="769">
      <c r="B769" s="12"/>
      <c r="C769" s="12"/>
      <c r="D769" s="12"/>
      <c r="E769" s="12"/>
    </row>
    <row r="770">
      <c r="B770" s="12"/>
      <c r="C770" s="12"/>
      <c r="D770" s="12"/>
      <c r="E770" s="12"/>
    </row>
    <row r="771">
      <c r="B771" s="12"/>
      <c r="C771" s="12"/>
      <c r="D771" s="12"/>
      <c r="E771" s="12"/>
    </row>
    <row r="772">
      <c r="B772" s="12"/>
      <c r="C772" s="12"/>
      <c r="D772" s="12"/>
      <c r="E772" s="12"/>
    </row>
    <row r="773">
      <c r="B773" s="12"/>
      <c r="C773" s="12"/>
      <c r="D773" s="12"/>
      <c r="E773" s="12"/>
    </row>
    <row r="774">
      <c r="B774" s="12"/>
      <c r="C774" s="12"/>
      <c r="D774" s="12"/>
      <c r="E774" s="12"/>
    </row>
    <row r="775">
      <c r="B775" s="12"/>
      <c r="C775" s="12"/>
      <c r="D775" s="12"/>
      <c r="E775" s="12"/>
    </row>
    <row r="776">
      <c r="B776" s="12"/>
      <c r="C776" s="12"/>
      <c r="D776" s="12"/>
      <c r="E776" s="12"/>
    </row>
    <row r="777">
      <c r="B777" s="12"/>
      <c r="C777" s="12"/>
      <c r="D777" s="12"/>
      <c r="E777" s="12"/>
    </row>
    <row r="778">
      <c r="B778" s="12"/>
      <c r="C778" s="12"/>
      <c r="D778" s="12"/>
      <c r="E778" s="12"/>
    </row>
    <row r="779">
      <c r="B779" s="12"/>
      <c r="C779" s="12"/>
      <c r="D779" s="12"/>
      <c r="E779" s="12"/>
    </row>
    <row r="780">
      <c r="B780" s="12"/>
      <c r="C780" s="12"/>
      <c r="D780" s="12"/>
      <c r="E780" s="12"/>
    </row>
    <row r="781">
      <c r="B781" s="12"/>
      <c r="C781" s="12"/>
      <c r="D781" s="12"/>
      <c r="E781" s="12"/>
    </row>
    <row r="782">
      <c r="B782" s="12"/>
      <c r="C782" s="12"/>
      <c r="D782" s="12"/>
      <c r="E782" s="12"/>
    </row>
    <row r="783">
      <c r="B783" s="12"/>
      <c r="C783" s="12"/>
      <c r="D783" s="12"/>
      <c r="E783" s="12"/>
    </row>
    <row r="784">
      <c r="B784" s="12"/>
      <c r="C784" s="12"/>
      <c r="D784" s="12"/>
      <c r="E784" s="12"/>
    </row>
    <row r="785">
      <c r="B785" s="12"/>
      <c r="C785" s="12"/>
      <c r="D785" s="12"/>
      <c r="E785" s="12"/>
    </row>
    <row r="786">
      <c r="B786" s="12"/>
      <c r="C786" s="12"/>
      <c r="D786" s="12"/>
      <c r="E786" s="12"/>
    </row>
    <row r="787">
      <c r="B787" s="12"/>
      <c r="C787" s="12"/>
      <c r="D787" s="12"/>
      <c r="E787" s="12"/>
    </row>
    <row r="788">
      <c r="B788" s="12"/>
      <c r="C788" s="12"/>
      <c r="D788" s="12"/>
      <c r="E788" s="12"/>
    </row>
    <row r="789">
      <c r="B789" s="12"/>
      <c r="C789" s="12"/>
      <c r="D789" s="12"/>
      <c r="E789" s="12"/>
    </row>
    <row r="790">
      <c r="B790" s="12"/>
      <c r="C790" s="12"/>
      <c r="D790" s="12"/>
      <c r="E790" s="12"/>
    </row>
    <row r="791">
      <c r="B791" s="12"/>
      <c r="C791" s="12"/>
      <c r="D791" s="12"/>
      <c r="E791" s="12"/>
    </row>
    <row r="792">
      <c r="B792" s="12"/>
      <c r="C792" s="12"/>
      <c r="D792" s="12"/>
      <c r="E792" s="12"/>
    </row>
    <row r="793">
      <c r="B793" s="12"/>
      <c r="C793" s="12"/>
      <c r="D793" s="12"/>
      <c r="E793" s="12"/>
    </row>
    <row r="794">
      <c r="B794" s="12"/>
      <c r="C794" s="12"/>
      <c r="D794" s="12"/>
      <c r="E794" s="12"/>
    </row>
    <row r="795">
      <c r="B795" s="12"/>
      <c r="C795" s="12"/>
      <c r="D795" s="12"/>
      <c r="E795" s="12"/>
    </row>
    <row r="796">
      <c r="B796" s="12"/>
      <c r="C796" s="12"/>
      <c r="D796" s="12"/>
      <c r="E796" s="12"/>
    </row>
    <row r="797">
      <c r="B797" s="12"/>
      <c r="C797" s="12"/>
      <c r="D797" s="12"/>
      <c r="E797" s="12"/>
    </row>
    <row r="798">
      <c r="B798" s="12"/>
      <c r="C798" s="12"/>
      <c r="D798" s="12"/>
      <c r="E798" s="12"/>
    </row>
    <row r="799">
      <c r="B799" s="12"/>
      <c r="C799" s="12"/>
      <c r="D799" s="12"/>
      <c r="E799" s="12"/>
    </row>
    <row r="800">
      <c r="B800" s="12"/>
      <c r="C800" s="12"/>
      <c r="D800" s="12"/>
      <c r="E800" s="12"/>
    </row>
    <row r="801">
      <c r="B801" s="12"/>
      <c r="C801" s="12"/>
      <c r="D801" s="12"/>
      <c r="E801" s="12"/>
    </row>
    <row r="802">
      <c r="B802" s="12"/>
      <c r="C802" s="12"/>
      <c r="D802" s="12"/>
      <c r="E802" s="12"/>
    </row>
    <row r="803">
      <c r="B803" s="12"/>
      <c r="C803" s="12"/>
      <c r="D803" s="12"/>
      <c r="E803" s="12"/>
    </row>
    <row r="804">
      <c r="B804" s="12"/>
      <c r="C804" s="12"/>
      <c r="D804" s="12"/>
      <c r="E804" s="12"/>
    </row>
    <row r="805">
      <c r="B805" s="12"/>
      <c r="C805" s="12"/>
      <c r="D805" s="12"/>
      <c r="E805" s="12"/>
    </row>
    <row r="806">
      <c r="B806" s="12"/>
      <c r="C806" s="12"/>
      <c r="D806" s="12"/>
      <c r="E806" s="12"/>
    </row>
    <row r="807">
      <c r="B807" s="12"/>
      <c r="C807" s="12"/>
      <c r="D807" s="12"/>
      <c r="E807" s="12"/>
    </row>
    <row r="808">
      <c r="B808" s="12"/>
      <c r="C808" s="12"/>
      <c r="D808" s="12"/>
      <c r="E808" s="12"/>
    </row>
    <row r="809">
      <c r="B809" s="12"/>
      <c r="C809" s="12"/>
      <c r="D809" s="12"/>
      <c r="E809" s="12"/>
    </row>
    <row r="810">
      <c r="B810" s="12"/>
      <c r="C810" s="12"/>
      <c r="D810" s="12"/>
      <c r="E810" s="12"/>
    </row>
    <row r="811">
      <c r="B811" s="12"/>
      <c r="C811" s="12"/>
      <c r="D811" s="12"/>
      <c r="E811" s="12"/>
    </row>
    <row r="812">
      <c r="B812" s="12"/>
      <c r="C812" s="12"/>
      <c r="D812" s="12"/>
      <c r="E812" s="12"/>
    </row>
    <row r="813">
      <c r="B813" s="12"/>
      <c r="C813" s="12"/>
      <c r="D813" s="12"/>
      <c r="E813" s="12"/>
    </row>
    <row r="814">
      <c r="B814" s="12"/>
      <c r="C814" s="12"/>
      <c r="D814" s="12"/>
      <c r="E814" s="12"/>
    </row>
    <row r="815">
      <c r="B815" s="12"/>
      <c r="C815" s="12"/>
      <c r="D815" s="12"/>
      <c r="E815" s="12"/>
    </row>
    <row r="816">
      <c r="B816" s="12"/>
      <c r="C816" s="12"/>
      <c r="D816" s="12"/>
      <c r="E816" s="12"/>
    </row>
    <row r="817">
      <c r="B817" s="12"/>
      <c r="C817" s="12"/>
      <c r="D817" s="12"/>
      <c r="E817" s="12"/>
    </row>
    <row r="818">
      <c r="B818" s="12"/>
      <c r="C818" s="12"/>
      <c r="D818" s="12"/>
      <c r="E818" s="12"/>
    </row>
    <row r="819">
      <c r="B819" s="12"/>
      <c r="C819" s="12"/>
      <c r="D819" s="12"/>
      <c r="E819" s="12"/>
    </row>
    <row r="820">
      <c r="B820" s="12"/>
      <c r="C820" s="12"/>
      <c r="D820" s="12"/>
      <c r="E820" s="12"/>
    </row>
    <row r="821">
      <c r="B821" s="12"/>
      <c r="C821" s="12"/>
      <c r="D821" s="12"/>
      <c r="E821" s="12"/>
    </row>
    <row r="822">
      <c r="B822" s="12"/>
      <c r="C822" s="12"/>
      <c r="D822" s="12"/>
      <c r="E822" s="12"/>
    </row>
    <row r="823">
      <c r="B823" s="12"/>
      <c r="C823" s="12"/>
      <c r="D823" s="12"/>
      <c r="E823" s="12"/>
    </row>
    <row r="824">
      <c r="B824" s="12"/>
      <c r="C824" s="12"/>
      <c r="D824" s="12"/>
      <c r="E824" s="12"/>
    </row>
    <row r="825">
      <c r="B825" s="12"/>
      <c r="C825" s="12"/>
      <c r="D825" s="12"/>
      <c r="E825" s="12"/>
    </row>
    <row r="826">
      <c r="B826" s="12"/>
      <c r="C826" s="12"/>
      <c r="D826" s="12"/>
      <c r="E826" s="12"/>
    </row>
    <row r="827">
      <c r="B827" s="12"/>
      <c r="C827" s="12"/>
      <c r="D827" s="12"/>
      <c r="E827" s="12"/>
    </row>
    <row r="828">
      <c r="B828" s="12"/>
      <c r="C828" s="12"/>
      <c r="D828" s="12"/>
      <c r="E828" s="12"/>
    </row>
    <row r="829">
      <c r="B829" s="12"/>
      <c r="C829" s="12"/>
      <c r="D829" s="12"/>
      <c r="E829" s="12"/>
    </row>
    <row r="830">
      <c r="B830" s="12"/>
      <c r="C830" s="12"/>
      <c r="D830" s="12"/>
      <c r="E830" s="12"/>
    </row>
    <row r="831">
      <c r="B831" s="12"/>
      <c r="C831" s="12"/>
      <c r="D831" s="12"/>
      <c r="E831" s="12"/>
    </row>
    <row r="832">
      <c r="B832" s="12"/>
      <c r="C832" s="12"/>
      <c r="D832" s="12"/>
      <c r="E832" s="12"/>
    </row>
    <row r="833">
      <c r="B833" s="12"/>
      <c r="C833" s="12"/>
      <c r="D833" s="12"/>
      <c r="E833" s="12"/>
    </row>
    <row r="834">
      <c r="B834" s="12"/>
      <c r="C834" s="12"/>
      <c r="D834" s="12"/>
      <c r="E834" s="12"/>
    </row>
    <row r="835">
      <c r="B835" s="12"/>
      <c r="C835" s="12"/>
      <c r="D835" s="12"/>
      <c r="E835" s="12"/>
    </row>
    <row r="836">
      <c r="B836" s="12"/>
      <c r="C836" s="12"/>
      <c r="D836" s="12"/>
      <c r="E836" s="12"/>
    </row>
    <row r="837">
      <c r="B837" s="12"/>
      <c r="C837" s="12"/>
      <c r="D837" s="12"/>
      <c r="E837" s="12"/>
    </row>
    <row r="838">
      <c r="B838" s="12"/>
      <c r="C838" s="12"/>
      <c r="D838" s="12"/>
      <c r="E838" s="12"/>
    </row>
    <row r="839">
      <c r="B839" s="12"/>
      <c r="C839" s="12"/>
      <c r="D839" s="12"/>
      <c r="E839" s="12"/>
    </row>
    <row r="840">
      <c r="B840" s="12"/>
      <c r="C840" s="12"/>
      <c r="D840" s="12"/>
      <c r="E840" s="12"/>
    </row>
    <row r="841">
      <c r="B841" s="12"/>
      <c r="C841" s="12"/>
      <c r="D841" s="12"/>
      <c r="E841" s="12"/>
    </row>
    <row r="842">
      <c r="B842" s="12"/>
      <c r="C842" s="12"/>
      <c r="D842" s="12"/>
      <c r="E842" s="12"/>
    </row>
    <row r="843">
      <c r="B843" s="12"/>
      <c r="C843" s="12"/>
      <c r="D843" s="12"/>
      <c r="E843" s="12"/>
    </row>
    <row r="844">
      <c r="B844" s="12"/>
      <c r="C844" s="12"/>
      <c r="D844" s="12"/>
      <c r="E844" s="12"/>
    </row>
    <row r="845">
      <c r="B845" s="12"/>
      <c r="C845" s="12"/>
      <c r="D845" s="12"/>
      <c r="E845" s="12"/>
    </row>
    <row r="846">
      <c r="B846" s="12"/>
      <c r="C846" s="12"/>
      <c r="D846" s="12"/>
      <c r="E846" s="12"/>
    </row>
    <row r="847">
      <c r="B847" s="12"/>
      <c r="C847" s="12"/>
      <c r="D847" s="12"/>
      <c r="E847" s="12"/>
    </row>
    <row r="848">
      <c r="B848" s="12"/>
      <c r="C848" s="12"/>
      <c r="D848" s="12"/>
      <c r="E848" s="12"/>
    </row>
    <row r="849">
      <c r="B849" s="12"/>
      <c r="C849" s="12"/>
      <c r="D849" s="12"/>
      <c r="E849" s="12"/>
    </row>
    <row r="850">
      <c r="B850" s="12"/>
      <c r="C850" s="12"/>
      <c r="D850" s="12"/>
      <c r="E850" s="12"/>
    </row>
    <row r="851">
      <c r="B851" s="12"/>
      <c r="C851" s="12"/>
      <c r="D851" s="12"/>
      <c r="E851" s="12"/>
    </row>
    <row r="852">
      <c r="B852" s="12"/>
      <c r="C852" s="12"/>
      <c r="D852" s="12"/>
      <c r="E852" s="12"/>
    </row>
    <row r="853">
      <c r="B853" s="12"/>
      <c r="C853" s="12"/>
      <c r="D853" s="12"/>
      <c r="E853" s="12"/>
    </row>
    <row r="854">
      <c r="B854" s="12"/>
      <c r="C854" s="12"/>
      <c r="D854" s="12"/>
      <c r="E854" s="12"/>
    </row>
    <row r="855">
      <c r="B855" s="12"/>
      <c r="C855" s="12"/>
      <c r="D855" s="12"/>
      <c r="E855" s="12"/>
    </row>
    <row r="856">
      <c r="B856" s="12"/>
      <c r="C856" s="12"/>
      <c r="D856" s="12"/>
      <c r="E856" s="12"/>
    </row>
    <row r="857">
      <c r="B857" s="12"/>
      <c r="C857" s="12"/>
      <c r="D857" s="12"/>
      <c r="E857" s="12"/>
    </row>
    <row r="858">
      <c r="B858" s="12"/>
      <c r="C858" s="12"/>
      <c r="D858" s="12"/>
      <c r="E858" s="12"/>
    </row>
    <row r="859">
      <c r="B859" s="12"/>
      <c r="C859" s="12"/>
      <c r="D859" s="12"/>
      <c r="E859" s="12"/>
    </row>
    <row r="860">
      <c r="B860" s="12"/>
      <c r="C860" s="12"/>
      <c r="D860" s="12"/>
      <c r="E860" s="12"/>
    </row>
    <row r="861">
      <c r="B861" s="12"/>
      <c r="C861" s="12"/>
      <c r="D861" s="12"/>
      <c r="E861" s="12"/>
    </row>
    <row r="862">
      <c r="B862" s="12"/>
      <c r="C862" s="12"/>
      <c r="D862" s="12"/>
      <c r="E862" s="12"/>
    </row>
    <row r="863">
      <c r="B863" s="12"/>
      <c r="C863" s="12"/>
      <c r="D863" s="12"/>
      <c r="E863" s="12"/>
    </row>
    <row r="864">
      <c r="B864" s="12"/>
      <c r="C864" s="12"/>
      <c r="D864" s="12"/>
      <c r="E864" s="12"/>
    </row>
    <row r="865">
      <c r="B865" s="12"/>
      <c r="C865" s="12"/>
      <c r="D865" s="12"/>
      <c r="E865" s="12"/>
    </row>
    <row r="866">
      <c r="B866" s="12"/>
      <c r="C866" s="12"/>
      <c r="D866" s="12"/>
      <c r="E866" s="12"/>
    </row>
    <row r="867">
      <c r="B867" s="12"/>
      <c r="C867" s="12"/>
      <c r="D867" s="12"/>
      <c r="E867" s="12"/>
    </row>
    <row r="868">
      <c r="B868" s="12"/>
      <c r="C868" s="12"/>
      <c r="D868" s="12"/>
      <c r="E868" s="12"/>
    </row>
    <row r="869">
      <c r="B869" s="12"/>
      <c r="C869" s="12"/>
      <c r="D869" s="12"/>
      <c r="E869" s="12"/>
    </row>
    <row r="870">
      <c r="B870" s="12"/>
      <c r="C870" s="12"/>
      <c r="D870" s="12"/>
      <c r="E870" s="12"/>
    </row>
    <row r="871">
      <c r="B871" s="12"/>
      <c r="C871" s="12"/>
      <c r="D871" s="12"/>
      <c r="E871" s="12"/>
    </row>
    <row r="872">
      <c r="B872" s="12"/>
      <c r="C872" s="12"/>
      <c r="D872" s="12"/>
      <c r="E872" s="12"/>
    </row>
    <row r="873">
      <c r="B873" s="12"/>
      <c r="C873" s="12"/>
      <c r="D873" s="12"/>
      <c r="E873" s="12"/>
    </row>
    <row r="874">
      <c r="B874" s="12"/>
      <c r="C874" s="12"/>
      <c r="D874" s="12"/>
      <c r="E874" s="12"/>
    </row>
    <row r="875">
      <c r="B875" s="12"/>
      <c r="C875" s="12"/>
      <c r="D875" s="12"/>
      <c r="E875" s="12"/>
    </row>
    <row r="876">
      <c r="B876" s="12"/>
      <c r="C876" s="12"/>
      <c r="D876" s="12"/>
      <c r="E876" s="12"/>
    </row>
    <row r="877">
      <c r="B877" s="12"/>
      <c r="C877" s="12"/>
      <c r="D877" s="12"/>
      <c r="E877" s="12"/>
    </row>
    <row r="878">
      <c r="B878" s="12"/>
      <c r="C878" s="12"/>
      <c r="D878" s="12"/>
      <c r="E878" s="12"/>
    </row>
    <row r="879">
      <c r="B879" s="12"/>
      <c r="C879" s="12"/>
      <c r="D879" s="12"/>
      <c r="E879" s="12"/>
    </row>
    <row r="880">
      <c r="B880" s="12"/>
      <c r="C880" s="12"/>
      <c r="D880" s="12"/>
      <c r="E880" s="12"/>
    </row>
    <row r="881">
      <c r="B881" s="12"/>
      <c r="C881" s="12"/>
      <c r="D881" s="12"/>
      <c r="E881" s="12"/>
    </row>
    <row r="882">
      <c r="B882" s="12"/>
      <c r="C882" s="12"/>
      <c r="D882" s="12"/>
      <c r="E882" s="12"/>
    </row>
    <row r="883">
      <c r="B883" s="12"/>
      <c r="C883" s="12"/>
      <c r="D883" s="12"/>
      <c r="E883" s="12"/>
    </row>
    <row r="884">
      <c r="B884" s="12"/>
      <c r="C884" s="12"/>
      <c r="D884" s="12"/>
      <c r="E884" s="12"/>
    </row>
    <row r="885">
      <c r="B885" s="12"/>
      <c r="C885" s="12"/>
      <c r="D885" s="12"/>
      <c r="E885" s="12"/>
    </row>
    <row r="886">
      <c r="B886" s="12"/>
      <c r="C886" s="12"/>
      <c r="D886" s="12"/>
      <c r="E886" s="12"/>
    </row>
    <row r="887">
      <c r="B887" s="12"/>
      <c r="C887" s="12"/>
      <c r="D887" s="12"/>
      <c r="E887" s="12"/>
    </row>
    <row r="888">
      <c r="B888" s="12"/>
      <c r="C888" s="12"/>
      <c r="D888" s="12"/>
      <c r="E888" s="12"/>
    </row>
    <row r="889">
      <c r="B889" s="12"/>
      <c r="C889" s="12"/>
      <c r="D889" s="12"/>
      <c r="E889" s="12"/>
    </row>
    <row r="890">
      <c r="B890" s="12"/>
      <c r="C890" s="12"/>
      <c r="D890" s="12"/>
      <c r="E890" s="12"/>
    </row>
    <row r="891">
      <c r="B891" s="12"/>
      <c r="C891" s="12"/>
      <c r="D891" s="12"/>
      <c r="E891" s="12"/>
    </row>
    <row r="892">
      <c r="B892" s="12"/>
      <c r="C892" s="12"/>
      <c r="D892" s="12"/>
      <c r="E892" s="12"/>
    </row>
    <row r="893">
      <c r="B893" s="12"/>
      <c r="C893" s="12"/>
      <c r="D893" s="12"/>
      <c r="E893" s="12"/>
    </row>
    <row r="894">
      <c r="B894" s="12"/>
      <c r="C894" s="12"/>
      <c r="D894" s="12"/>
      <c r="E894" s="12"/>
    </row>
    <row r="895">
      <c r="B895" s="12"/>
      <c r="C895" s="12"/>
      <c r="D895" s="12"/>
      <c r="E895" s="12"/>
    </row>
    <row r="896">
      <c r="B896" s="12"/>
      <c r="C896" s="12"/>
      <c r="D896" s="12"/>
      <c r="E896" s="12"/>
    </row>
    <row r="897">
      <c r="B897" s="12"/>
      <c r="C897" s="12"/>
      <c r="D897" s="12"/>
      <c r="E897" s="12"/>
    </row>
    <row r="898">
      <c r="B898" s="12"/>
      <c r="C898" s="12"/>
      <c r="D898" s="12"/>
      <c r="E898" s="12"/>
    </row>
    <row r="899">
      <c r="B899" s="12"/>
      <c r="C899" s="12"/>
      <c r="D899" s="12"/>
      <c r="E899" s="12"/>
    </row>
    <row r="900">
      <c r="B900" s="12"/>
      <c r="C900" s="12"/>
      <c r="D900" s="12"/>
      <c r="E900" s="12"/>
    </row>
    <row r="901">
      <c r="B901" s="12"/>
      <c r="C901" s="12"/>
      <c r="D901" s="12"/>
      <c r="E901" s="12"/>
    </row>
    <row r="902">
      <c r="B902" s="12"/>
      <c r="C902" s="12"/>
      <c r="D902" s="12"/>
      <c r="E902" s="12"/>
    </row>
    <row r="903">
      <c r="B903" s="12"/>
      <c r="C903" s="12"/>
      <c r="D903" s="12"/>
      <c r="E903" s="12"/>
    </row>
    <row r="904">
      <c r="B904" s="12"/>
      <c r="C904" s="12"/>
      <c r="D904" s="12"/>
      <c r="E904" s="12"/>
    </row>
    <row r="905">
      <c r="B905" s="12"/>
      <c r="C905" s="12"/>
      <c r="D905" s="12"/>
      <c r="E905" s="12"/>
    </row>
    <row r="906">
      <c r="B906" s="12"/>
      <c r="C906" s="12"/>
      <c r="D906" s="12"/>
      <c r="E906" s="12"/>
    </row>
    <row r="907">
      <c r="B907" s="12"/>
      <c r="C907" s="12"/>
      <c r="D907" s="12"/>
      <c r="E907" s="12"/>
    </row>
    <row r="908">
      <c r="B908" s="12"/>
      <c r="C908" s="12"/>
      <c r="D908" s="12"/>
      <c r="E908" s="12"/>
    </row>
    <row r="909">
      <c r="B909" s="12"/>
      <c r="C909" s="12"/>
      <c r="D909" s="12"/>
      <c r="E909" s="12"/>
    </row>
    <row r="910">
      <c r="B910" s="12"/>
      <c r="C910" s="12"/>
      <c r="D910" s="12"/>
      <c r="E910" s="12"/>
    </row>
    <row r="911">
      <c r="B911" s="12"/>
      <c r="C911" s="12"/>
      <c r="D911" s="12"/>
      <c r="E911" s="12"/>
    </row>
    <row r="912">
      <c r="B912" s="12"/>
      <c r="C912" s="12"/>
      <c r="D912" s="12"/>
      <c r="E912" s="12"/>
    </row>
    <row r="913">
      <c r="B913" s="12"/>
      <c r="C913" s="12"/>
      <c r="D913" s="12"/>
      <c r="E913" s="12"/>
    </row>
    <row r="914">
      <c r="B914" s="12"/>
      <c r="C914" s="12"/>
      <c r="D914" s="12"/>
      <c r="E914" s="12"/>
    </row>
    <row r="915">
      <c r="B915" s="12"/>
      <c r="C915" s="12"/>
      <c r="D915" s="12"/>
      <c r="E915" s="12"/>
    </row>
    <row r="916">
      <c r="B916" s="12"/>
      <c r="C916" s="12"/>
      <c r="D916" s="12"/>
      <c r="E916" s="12"/>
    </row>
    <row r="917">
      <c r="B917" s="12"/>
      <c r="C917" s="12"/>
      <c r="D917" s="12"/>
      <c r="E917" s="12"/>
    </row>
    <row r="918">
      <c r="B918" s="12"/>
      <c r="C918" s="12"/>
      <c r="D918" s="12"/>
      <c r="E918" s="12"/>
    </row>
    <row r="919">
      <c r="B919" s="12"/>
      <c r="C919" s="12"/>
      <c r="D919" s="12"/>
      <c r="E919" s="12"/>
    </row>
    <row r="920">
      <c r="B920" s="12"/>
      <c r="C920" s="12"/>
      <c r="D920" s="12"/>
      <c r="E920" s="12"/>
    </row>
    <row r="921">
      <c r="B921" s="12"/>
      <c r="C921" s="12"/>
      <c r="D921" s="12"/>
      <c r="E921" s="12"/>
    </row>
    <row r="922">
      <c r="B922" s="12"/>
      <c r="C922" s="12"/>
      <c r="D922" s="12"/>
      <c r="E922" s="12"/>
    </row>
    <row r="923">
      <c r="B923" s="12"/>
      <c r="C923" s="12"/>
      <c r="D923" s="12"/>
      <c r="E923" s="12"/>
    </row>
    <row r="924">
      <c r="B924" s="12"/>
      <c r="C924" s="12"/>
      <c r="D924" s="12"/>
      <c r="E924" s="12"/>
    </row>
    <row r="925">
      <c r="B925" s="12"/>
      <c r="C925" s="12"/>
      <c r="D925" s="12"/>
      <c r="E925" s="12"/>
    </row>
    <row r="926">
      <c r="B926" s="12"/>
      <c r="C926" s="12"/>
      <c r="D926" s="12"/>
      <c r="E926" s="12"/>
    </row>
    <row r="927">
      <c r="B927" s="12"/>
      <c r="C927" s="12"/>
      <c r="D927" s="12"/>
      <c r="E927" s="12"/>
    </row>
    <row r="928">
      <c r="B928" s="12"/>
      <c r="C928" s="12"/>
      <c r="D928" s="12"/>
      <c r="E928" s="12"/>
    </row>
    <row r="929">
      <c r="B929" s="12"/>
      <c r="C929" s="12"/>
      <c r="D929" s="12"/>
      <c r="E929" s="12"/>
    </row>
    <row r="930">
      <c r="B930" s="12"/>
      <c r="C930" s="12"/>
      <c r="D930" s="12"/>
      <c r="E930" s="12"/>
    </row>
    <row r="931">
      <c r="B931" s="12"/>
      <c r="C931" s="12"/>
      <c r="D931" s="12"/>
      <c r="E931" s="12"/>
    </row>
    <row r="932">
      <c r="B932" s="12"/>
      <c r="C932" s="12"/>
      <c r="D932" s="12"/>
      <c r="E932" s="12"/>
    </row>
    <row r="933">
      <c r="B933" s="12"/>
      <c r="C933" s="12"/>
      <c r="D933" s="12"/>
      <c r="E933" s="12"/>
    </row>
    <row r="934">
      <c r="B934" s="12"/>
      <c r="C934" s="12"/>
      <c r="D934" s="12"/>
      <c r="E934" s="12"/>
    </row>
    <row r="935">
      <c r="B935" s="12"/>
      <c r="C935" s="12"/>
      <c r="D935" s="12"/>
      <c r="E935" s="12"/>
    </row>
    <row r="936">
      <c r="B936" s="12"/>
      <c r="C936" s="12"/>
      <c r="D936" s="12"/>
      <c r="E936" s="12"/>
    </row>
    <row r="937">
      <c r="B937" s="12"/>
      <c r="C937" s="12"/>
      <c r="D937" s="12"/>
      <c r="E937" s="12"/>
    </row>
    <row r="938">
      <c r="B938" s="12"/>
      <c r="C938" s="12"/>
      <c r="D938" s="12"/>
      <c r="E938" s="12"/>
    </row>
    <row r="939">
      <c r="B939" s="12"/>
      <c r="C939" s="12"/>
      <c r="D939" s="12"/>
      <c r="E939" s="12"/>
    </row>
    <row r="940">
      <c r="B940" s="12"/>
      <c r="C940" s="12"/>
      <c r="D940" s="12"/>
      <c r="E940" s="12"/>
    </row>
    <row r="941">
      <c r="B941" s="12"/>
      <c r="C941" s="12"/>
      <c r="D941" s="12"/>
      <c r="E941" s="12"/>
    </row>
    <row r="942">
      <c r="B942" s="12"/>
      <c r="C942" s="12"/>
      <c r="D942" s="12"/>
      <c r="E942" s="12"/>
    </row>
    <row r="943">
      <c r="B943" s="12"/>
      <c r="C943" s="12"/>
      <c r="D943" s="12"/>
      <c r="E943" s="12"/>
    </row>
    <row r="944">
      <c r="B944" s="12"/>
      <c r="C944" s="12"/>
      <c r="D944" s="12"/>
      <c r="E944" s="12"/>
    </row>
    <row r="945">
      <c r="B945" s="12"/>
      <c r="C945" s="12"/>
      <c r="D945" s="12"/>
      <c r="E945" s="12"/>
    </row>
    <row r="946">
      <c r="B946" s="12"/>
      <c r="C946" s="12"/>
      <c r="D946" s="12"/>
      <c r="E946" s="12"/>
    </row>
    <row r="947">
      <c r="B947" s="12"/>
      <c r="C947" s="12"/>
      <c r="D947" s="12"/>
      <c r="E947" s="12"/>
    </row>
    <row r="948">
      <c r="B948" s="12"/>
      <c r="C948" s="12"/>
      <c r="D948" s="12"/>
      <c r="E948" s="12"/>
    </row>
    <row r="949">
      <c r="B949" s="12"/>
      <c r="C949" s="12"/>
      <c r="D949" s="12"/>
      <c r="E949" s="12"/>
    </row>
    <row r="950">
      <c r="B950" s="12"/>
      <c r="C950" s="12"/>
      <c r="D950" s="12"/>
      <c r="E950" s="12"/>
    </row>
    <row r="951">
      <c r="B951" s="12"/>
      <c r="C951" s="12"/>
      <c r="D951" s="12"/>
      <c r="E951" s="12"/>
    </row>
    <row r="952">
      <c r="B952" s="12"/>
      <c r="C952" s="12"/>
      <c r="D952" s="12"/>
      <c r="E952" s="12"/>
    </row>
    <row r="953">
      <c r="B953" s="12"/>
      <c r="C953" s="12"/>
      <c r="D953" s="12"/>
      <c r="E953" s="12"/>
    </row>
    <row r="954">
      <c r="B954" s="12"/>
      <c r="C954" s="12"/>
      <c r="D954" s="12"/>
      <c r="E954" s="12"/>
    </row>
    <row r="955">
      <c r="B955" s="12"/>
      <c r="C955" s="12"/>
      <c r="D955" s="12"/>
      <c r="E955" s="12"/>
    </row>
    <row r="956">
      <c r="B956" s="12"/>
      <c r="C956" s="12"/>
      <c r="D956" s="12"/>
      <c r="E956" s="12"/>
    </row>
    <row r="957">
      <c r="B957" s="12"/>
      <c r="C957" s="12"/>
      <c r="D957" s="12"/>
      <c r="E957" s="12"/>
    </row>
    <row r="958">
      <c r="B958" s="12"/>
      <c r="C958" s="12"/>
      <c r="D958" s="12"/>
      <c r="E958" s="12"/>
    </row>
    <row r="959">
      <c r="B959" s="12"/>
      <c r="C959" s="12"/>
      <c r="D959" s="12"/>
      <c r="E959" s="12"/>
    </row>
    <row r="960">
      <c r="B960" s="12"/>
      <c r="C960" s="12"/>
      <c r="D960" s="12"/>
      <c r="E960" s="12"/>
    </row>
    <row r="961">
      <c r="B961" s="12"/>
      <c r="C961" s="12"/>
      <c r="D961" s="12"/>
      <c r="E961" s="12"/>
    </row>
    <row r="962">
      <c r="B962" s="12"/>
      <c r="C962" s="12"/>
      <c r="D962" s="12"/>
      <c r="E962" s="12"/>
    </row>
    <row r="963">
      <c r="B963" s="12"/>
      <c r="C963" s="12"/>
      <c r="D963" s="12"/>
      <c r="E963" s="12"/>
    </row>
    <row r="964">
      <c r="B964" s="12"/>
      <c r="C964" s="12"/>
      <c r="D964" s="12"/>
      <c r="E964" s="12"/>
    </row>
    <row r="965">
      <c r="B965" s="12"/>
      <c r="C965" s="12"/>
      <c r="D965" s="12"/>
      <c r="E965" s="12"/>
    </row>
    <row r="966">
      <c r="B966" s="12"/>
      <c r="C966" s="12"/>
      <c r="D966" s="12"/>
      <c r="E966" s="12"/>
    </row>
    <row r="967">
      <c r="B967" s="12"/>
      <c r="C967" s="12"/>
      <c r="D967" s="12"/>
      <c r="E967" s="12"/>
    </row>
    <row r="968">
      <c r="B968" s="12"/>
      <c r="C968" s="12"/>
      <c r="D968" s="12"/>
      <c r="E968" s="12"/>
    </row>
    <row r="969">
      <c r="B969" s="12"/>
      <c r="C969" s="12"/>
      <c r="D969" s="12"/>
      <c r="E969" s="12"/>
    </row>
    <row r="970">
      <c r="B970" s="12"/>
      <c r="C970" s="12"/>
      <c r="D970" s="12"/>
      <c r="E970" s="12"/>
    </row>
    <row r="971">
      <c r="B971" s="12"/>
      <c r="C971" s="12"/>
      <c r="D971" s="12"/>
      <c r="E971" s="12"/>
    </row>
    <row r="972">
      <c r="B972" s="12"/>
      <c r="C972" s="12"/>
      <c r="D972" s="12"/>
      <c r="E972" s="12"/>
    </row>
    <row r="973">
      <c r="B973" s="12"/>
      <c r="C973" s="12"/>
      <c r="D973" s="12"/>
      <c r="E973" s="12"/>
    </row>
    <row r="974">
      <c r="B974" s="12"/>
      <c r="C974" s="12"/>
      <c r="D974" s="12"/>
      <c r="E974" s="12"/>
    </row>
    <row r="975">
      <c r="B975" s="12"/>
      <c r="C975" s="12"/>
      <c r="D975" s="12"/>
      <c r="E975" s="12"/>
    </row>
    <row r="976">
      <c r="B976" s="12"/>
      <c r="C976" s="12"/>
      <c r="D976" s="12"/>
      <c r="E976" s="12"/>
    </row>
    <row r="977">
      <c r="B977" s="12"/>
      <c r="C977" s="12"/>
      <c r="D977" s="12"/>
      <c r="E977" s="12"/>
    </row>
    <row r="978">
      <c r="B978" s="12"/>
      <c r="C978" s="12"/>
      <c r="D978" s="12"/>
      <c r="E978" s="12"/>
    </row>
    <row r="979">
      <c r="B979" s="12"/>
      <c r="C979" s="12"/>
      <c r="D979" s="12"/>
      <c r="E979" s="12"/>
    </row>
    <row r="980">
      <c r="B980" s="12"/>
      <c r="C980" s="12"/>
      <c r="D980" s="12"/>
      <c r="E980" s="12"/>
    </row>
    <row r="981">
      <c r="B981" s="12"/>
      <c r="C981" s="12"/>
      <c r="D981" s="12"/>
      <c r="E981" s="12"/>
    </row>
    <row r="982">
      <c r="B982" s="12"/>
      <c r="C982" s="12"/>
      <c r="D982" s="12"/>
      <c r="E982" s="12"/>
    </row>
    <row r="983">
      <c r="B983" s="12"/>
      <c r="C983" s="12"/>
      <c r="D983" s="12"/>
      <c r="E983" s="12"/>
    </row>
    <row r="984">
      <c r="B984" s="12"/>
      <c r="C984" s="12"/>
      <c r="D984" s="12"/>
      <c r="E984" s="12"/>
    </row>
    <row r="985">
      <c r="B985" s="12"/>
      <c r="C985" s="12"/>
      <c r="D985" s="12"/>
      <c r="E985" s="12"/>
    </row>
    <row r="986">
      <c r="B986" s="12"/>
      <c r="C986" s="12"/>
      <c r="D986" s="12"/>
      <c r="E986" s="12"/>
    </row>
    <row r="987">
      <c r="B987" s="12"/>
      <c r="C987" s="12"/>
      <c r="D987" s="12"/>
      <c r="E987" s="12"/>
    </row>
    <row r="988">
      <c r="B988" s="12"/>
      <c r="C988" s="12"/>
      <c r="D988" s="12"/>
      <c r="E988" s="12"/>
    </row>
    <row r="989">
      <c r="B989" s="12"/>
      <c r="C989" s="12"/>
      <c r="D989" s="12"/>
      <c r="E989" s="12"/>
    </row>
    <row r="990">
      <c r="B990" s="12"/>
      <c r="C990" s="12"/>
      <c r="D990" s="12"/>
      <c r="E990" s="12"/>
    </row>
    <row r="991">
      <c r="B991" s="12"/>
      <c r="C991" s="12"/>
      <c r="D991" s="12"/>
      <c r="E991" s="12"/>
    </row>
    <row r="992">
      <c r="B992" s="12"/>
      <c r="C992" s="12"/>
      <c r="D992" s="12"/>
      <c r="E992" s="12"/>
    </row>
    <row r="993">
      <c r="B993" s="12"/>
      <c r="C993" s="12"/>
      <c r="D993" s="12"/>
      <c r="E993" s="12"/>
    </row>
    <row r="994">
      <c r="B994" s="12"/>
      <c r="C994" s="12"/>
      <c r="D994" s="12"/>
      <c r="E994" s="12"/>
    </row>
    <row r="995">
      <c r="B995" s="12"/>
      <c r="C995" s="12"/>
      <c r="D995" s="12"/>
      <c r="E995" s="12"/>
    </row>
    <row r="996">
      <c r="B996" s="12"/>
      <c r="C996" s="12"/>
      <c r="D996" s="12"/>
      <c r="E996" s="12"/>
    </row>
    <row r="997">
      <c r="B997" s="12"/>
      <c r="C997" s="12"/>
      <c r="D997" s="12"/>
      <c r="E997" s="12"/>
    </row>
    <row r="998">
      <c r="B998" s="12"/>
      <c r="C998" s="12"/>
      <c r="D998" s="12"/>
      <c r="E998" s="12"/>
    </row>
    <row r="999">
      <c r="B999" s="12"/>
      <c r="C999" s="12"/>
      <c r="D999" s="12"/>
      <c r="E999" s="12"/>
    </row>
    <row r="1000">
      <c r="B1000" s="12"/>
      <c r="C1000" s="12"/>
      <c r="D1000" s="12"/>
      <c r="E1000" s="12"/>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0.5"/>
    <col customWidth="1" min="2" max="7" width="8.88"/>
    <col customWidth="1" min="8" max="11" width="11.63"/>
    <col customWidth="1" min="12" max="12" width="9.38"/>
    <col customWidth="1" min="14" max="14" width="3.88"/>
    <col customWidth="1" min="15" max="15" width="5.63"/>
    <col customWidth="1" min="16" max="16" width="3.75"/>
    <col customWidth="1" min="17" max="17" width="5.13"/>
    <col customWidth="1" min="18" max="25" width="6.13"/>
    <col customWidth="1" min="26" max="26" width="6.25"/>
    <col customWidth="1" min="27" max="27" width="11.63"/>
  </cols>
  <sheetData>
    <row r="1">
      <c r="A1" s="7"/>
      <c r="N1" s="45" t="s">
        <v>105</v>
      </c>
      <c r="O1" s="46"/>
      <c r="P1" s="46"/>
      <c r="Q1" s="46"/>
      <c r="R1" s="46"/>
      <c r="S1" s="46"/>
      <c r="T1" s="46"/>
      <c r="U1" s="46"/>
      <c r="V1" s="46"/>
      <c r="W1" s="46"/>
      <c r="X1" s="46"/>
      <c r="Y1" s="46"/>
      <c r="Z1" s="47"/>
      <c r="AA1" s="48"/>
    </row>
    <row r="2">
      <c r="A2" s="7"/>
      <c r="N2" s="49" t="s">
        <v>106</v>
      </c>
      <c r="Z2" s="50"/>
      <c r="AA2" s="51"/>
    </row>
    <row r="3">
      <c r="A3" s="7" t="s">
        <v>107</v>
      </c>
      <c r="N3" s="52" t="s">
        <v>108</v>
      </c>
      <c r="O3" s="53" t="s">
        <v>109</v>
      </c>
      <c r="P3" s="54" t="s">
        <v>110</v>
      </c>
      <c r="Q3" s="55" t="s">
        <v>111</v>
      </c>
      <c r="R3" s="56" t="s">
        <v>112</v>
      </c>
      <c r="S3" s="57" t="s">
        <v>113</v>
      </c>
      <c r="T3" s="58" t="s">
        <v>114</v>
      </c>
      <c r="U3" s="59" t="s">
        <v>115</v>
      </c>
      <c r="V3" s="60" t="s">
        <v>116</v>
      </c>
      <c r="W3" s="61" t="s">
        <v>117</v>
      </c>
      <c r="X3" s="62" t="s">
        <v>118</v>
      </c>
      <c r="Y3" s="62" t="s">
        <v>119</v>
      </c>
      <c r="Z3" s="63" t="s">
        <v>120</v>
      </c>
      <c r="AA3" s="1"/>
    </row>
    <row r="4">
      <c r="A4" s="7" t="s">
        <v>74</v>
      </c>
      <c r="B4" s="7" t="s">
        <v>121</v>
      </c>
      <c r="C4" s="7" t="s">
        <v>74</v>
      </c>
      <c r="D4" s="7" t="s">
        <v>121</v>
      </c>
      <c r="E4" s="7" t="s">
        <v>74</v>
      </c>
      <c r="F4" s="7" t="s">
        <v>121</v>
      </c>
      <c r="G4" s="7" t="s">
        <v>74</v>
      </c>
      <c r="H4" s="7" t="s">
        <v>121</v>
      </c>
      <c r="I4" s="7" t="s">
        <v>74</v>
      </c>
      <c r="J4" s="7" t="s">
        <v>121</v>
      </c>
      <c r="K4" s="7" t="s">
        <v>74</v>
      </c>
      <c r="L4" s="7" t="s">
        <v>121</v>
      </c>
      <c r="N4" s="64">
        <v>1.0</v>
      </c>
      <c r="O4" s="65">
        <v>0.0</v>
      </c>
      <c r="P4" s="66">
        <v>2.0</v>
      </c>
      <c r="Q4" s="67">
        <v>0.0</v>
      </c>
      <c r="R4" s="68">
        <v>0.0</v>
      </c>
      <c r="S4" s="69">
        <v>0.0</v>
      </c>
      <c r="T4" s="70">
        <v>0.0</v>
      </c>
      <c r="U4" s="71">
        <v>0.0</v>
      </c>
      <c r="V4" s="72">
        <v>0.0</v>
      </c>
      <c r="W4" s="73">
        <v>0.0</v>
      </c>
      <c r="X4" s="74">
        <v>0.0</v>
      </c>
      <c r="Y4" s="75">
        <f>0.3*(8/9.09)*O4</f>
        <v>0</v>
      </c>
      <c r="Z4" s="76">
        <v>0.0</v>
      </c>
      <c r="AA4" s="77"/>
    </row>
    <row r="5">
      <c r="A5" s="7">
        <v>1.0</v>
      </c>
      <c r="B5" s="7">
        <v>0.0</v>
      </c>
      <c r="C5" s="7">
        <f>A29+1</f>
        <v>26</v>
      </c>
      <c r="D5" s="14">
        <f>B29+700</f>
        <v>3900</v>
      </c>
      <c r="E5" s="7">
        <f>C29+1</f>
        <v>51</v>
      </c>
      <c r="F5" s="7">
        <v>370000.0</v>
      </c>
      <c r="G5" s="7">
        <f>E29+1</f>
        <v>76</v>
      </c>
      <c r="H5" s="7">
        <v>8700000.0</v>
      </c>
      <c r="I5" s="7">
        <f>G29+1</f>
        <v>101</v>
      </c>
      <c r="J5" s="14">
        <f>H29+2000000</f>
        <v>35000000</v>
      </c>
      <c r="K5" s="7">
        <f>I29+1</f>
        <v>126</v>
      </c>
      <c r="L5" s="14">
        <f>J29+2000000</f>
        <v>85000000</v>
      </c>
      <c r="N5" s="78">
        <f t="shared" ref="N5:N43" si="1">N4+1</f>
        <v>2</v>
      </c>
      <c r="O5" s="79">
        <v>200.0</v>
      </c>
      <c r="P5" s="80">
        <v>2.0</v>
      </c>
      <c r="Q5" s="81">
        <f t="shared" ref="Q5:Q43" si="2">0.15/$O5*1000000</f>
        <v>750</v>
      </c>
      <c r="R5" s="82">
        <f t="shared" ref="R5:R43" si="3">0.3/$O5*1000000</f>
        <v>1500</v>
      </c>
      <c r="S5" s="83">
        <f t="shared" ref="S5:S43" si="4">0.4/$O5*1000000</f>
        <v>2000</v>
      </c>
      <c r="T5" s="84">
        <f t="shared" ref="T5:T43" si="5">0.3/$O5*1000000</f>
        <v>1500</v>
      </c>
      <c r="U5" s="85">
        <f t="shared" ref="U5:U43" si="6">1.5*(8/9.09)/$O5*1000000</f>
        <v>6600.660066</v>
      </c>
      <c r="V5" s="86">
        <f t="shared" ref="V5:V43" si="7">0.2/$O5*1000000</f>
        <v>1000</v>
      </c>
      <c r="W5" s="87">
        <f t="shared" ref="W5:W43" si="8">0.75*(5/9.09)/$O5*1000000</f>
        <v>2062.706271</v>
      </c>
      <c r="X5" s="75">
        <f t="shared" ref="X5:X43" si="9">0.4/$O5*1000000</f>
        <v>2000</v>
      </c>
      <c r="Y5" s="75">
        <f t="shared" ref="Y5:Y43" si="10">1.65*(8/9.09)/$O5*1000000</f>
        <v>7260.726073</v>
      </c>
      <c r="Z5" s="76">
        <f t="shared" ref="Z5:Z43" si="11">0.2/$O5*1000000</f>
        <v>1000</v>
      </c>
      <c r="AA5" s="77"/>
    </row>
    <row r="6">
      <c r="A6" s="14">
        <f t="shared" ref="A6:A29" si="12">A5+1</f>
        <v>2</v>
      </c>
      <c r="B6" s="14">
        <f t="shared" ref="B6:B26" si="13">B5+100</f>
        <v>100</v>
      </c>
      <c r="C6" s="14">
        <f t="shared" ref="C6:C29" si="14">C5+1</f>
        <v>27</v>
      </c>
      <c r="D6" s="7">
        <v>4600.0</v>
      </c>
      <c r="E6" s="14">
        <f t="shared" ref="E6:E29" si="15">E5+1</f>
        <v>52</v>
      </c>
      <c r="F6" s="7">
        <v>440000.0</v>
      </c>
      <c r="G6" s="14">
        <f t="shared" ref="G6:G29" si="16">G5+1</f>
        <v>77</v>
      </c>
      <c r="H6" s="7">
        <v>9500000.0</v>
      </c>
      <c r="I6" s="14">
        <f t="shared" ref="I6:I29" si="17">I5+1</f>
        <v>102</v>
      </c>
      <c r="J6" s="14">
        <f t="shared" ref="J6:J29" si="18">J5+2000000</f>
        <v>37000000</v>
      </c>
      <c r="K6" s="14">
        <f t="shared" ref="K6:K29" si="19">K5+1</f>
        <v>127</v>
      </c>
      <c r="L6" s="14">
        <f t="shared" ref="L6:L11" si="20">L5+2000000</f>
        <v>87000000</v>
      </c>
      <c r="N6" s="78">
        <f t="shared" si="1"/>
        <v>3</v>
      </c>
      <c r="O6" s="79">
        <v>200.0</v>
      </c>
      <c r="P6" s="80">
        <v>2.0</v>
      </c>
      <c r="Q6" s="81">
        <f t="shared" si="2"/>
        <v>750</v>
      </c>
      <c r="R6" s="82">
        <f t="shared" si="3"/>
        <v>1500</v>
      </c>
      <c r="S6" s="83">
        <f t="shared" si="4"/>
        <v>2000</v>
      </c>
      <c r="T6" s="84">
        <f t="shared" si="5"/>
        <v>1500</v>
      </c>
      <c r="U6" s="85">
        <f t="shared" si="6"/>
        <v>6600.660066</v>
      </c>
      <c r="V6" s="86">
        <f t="shared" si="7"/>
        <v>1000</v>
      </c>
      <c r="W6" s="87">
        <f t="shared" si="8"/>
        <v>2062.706271</v>
      </c>
      <c r="X6" s="75">
        <f t="shared" si="9"/>
        <v>2000</v>
      </c>
      <c r="Y6" s="75">
        <f t="shared" si="10"/>
        <v>7260.726073</v>
      </c>
      <c r="Z6" s="76">
        <f t="shared" si="11"/>
        <v>1000</v>
      </c>
      <c r="AA6" s="77"/>
    </row>
    <row r="7">
      <c r="A7" s="14">
        <f t="shared" si="12"/>
        <v>3</v>
      </c>
      <c r="B7" s="14">
        <f t="shared" si="13"/>
        <v>200</v>
      </c>
      <c r="C7" s="14">
        <f t="shared" si="14"/>
        <v>28</v>
      </c>
      <c r="D7" s="7">
        <v>5500.0</v>
      </c>
      <c r="E7" s="14">
        <f t="shared" si="15"/>
        <v>53</v>
      </c>
      <c r="F7" s="7">
        <v>530000.0</v>
      </c>
      <c r="G7" s="14">
        <f t="shared" si="16"/>
        <v>78</v>
      </c>
      <c r="H7" s="7">
        <v>1.1E7</v>
      </c>
      <c r="I7" s="14">
        <f t="shared" si="17"/>
        <v>103</v>
      </c>
      <c r="J7" s="14">
        <f t="shared" si="18"/>
        <v>39000000</v>
      </c>
      <c r="K7" s="14">
        <f t="shared" si="19"/>
        <v>128</v>
      </c>
      <c r="L7" s="14">
        <f t="shared" si="20"/>
        <v>89000000</v>
      </c>
      <c r="N7" s="78">
        <f t="shared" si="1"/>
        <v>4</v>
      </c>
      <c r="O7" s="79">
        <v>400.0</v>
      </c>
      <c r="P7" s="80">
        <v>2.0</v>
      </c>
      <c r="Q7" s="81">
        <f t="shared" si="2"/>
        <v>375</v>
      </c>
      <c r="R7" s="82">
        <f t="shared" si="3"/>
        <v>750</v>
      </c>
      <c r="S7" s="83">
        <f t="shared" si="4"/>
        <v>1000</v>
      </c>
      <c r="T7" s="84">
        <f t="shared" si="5"/>
        <v>750</v>
      </c>
      <c r="U7" s="85">
        <f t="shared" si="6"/>
        <v>3300.330033</v>
      </c>
      <c r="V7" s="86">
        <f t="shared" si="7"/>
        <v>500</v>
      </c>
      <c r="W7" s="87">
        <f t="shared" si="8"/>
        <v>1031.353135</v>
      </c>
      <c r="X7" s="75">
        <f t="shared" si="9"/>
        <v>1000</v>
      </c>
      <c r="Y7" s="75">
        <f t="shared" si="10"/>
        <v>3630.363036</v>
      </c>
      <c r="Z7" s="76">
        <f t="shared" si="11"/>
        <v>500</v>
      </c>
      <c r="AA7" s="77"/>
    </row>
    <row r="8">
      <c r="A8" s="14">
        <f t="shared" si="12"/>
        <v>4</v>
      </c>
      <c r="B8" s="14">
        <f t="shared" si="13"/>
        <v>300</v>
      </c>
      <c r="C8" s="14">
        <f t="shared" si="14"/>
        <v>29</v>
      </c>
      <c r="D8" s="7">
        <v>6600.0</v>
      </c>
      <c r="E8" s="14">
        <f t="shared" si="15"/>
        <v>54</v>
      </c>
      <c r="F8" s="7">
        <v>630000.0</v>
      </c>
      <c r="G8" s="14">
        <f t="shared" si="16"/>
        <v>79</v>
      </c>
      <c r="H8" s="14">
        <f t="shared" ref="H8:H28" si="21">H7+1000000</f>
        <v>12000000</v>
      </c>
      <c r="I8" s="14">
        <f t="shared" si="17"/>
        <v>104</v>
      </c>
      <c r="J8" s="14">
        <f t="shared" si="18"/>
        <v>41000000</v>
      </c>
      <c r="K8" s="14">
        <f t="shared" si="19"/>
        <v>129</v>
      </c>
      <c r="L8" s="14">
        <f t="shared" si="20"/>
        <v>91000000</v>
      </c>
      <c r="N8" s="78">
        <f t="shared" si="1"/>
        <v>5</v>
      </c>
      <c r="O8" s="79">
        <v>500.0</v>
      </c>
      <c r="P8" s="80">
        <v>2.0</v>
      </c>
      <c r="Q8" s="81">
        <f t="shared" si="2"/>
        <v>300</v>
      </c>
      <c r="R8" s="82">
        <f t="shared" si="3"/>
        <v>600</v>
      </c>
      <c r="S8" s="83">
        <f t="shared" si="4"/>
        <v>800</v>
      </c>
      <c r="T8" s="84">
        <f t="shared" si="5"/>
        <v>600</v>
      </c>
      <c r="U8" s="85">
        <f t="shared" si="6"/>
        <v>2640.264026</v>
      </c>
      <c r="V8" s="86">
        <f t="shared" si="7"/>
        <v>400</v>
      </c>
      <c r="W8" s="87">
        <f t="shared" si="8"/>
        <v>825.0825083</v>
      </c>
      <c r="X8" s="75">
        <f t="shared" si="9"/>
        <v>800</v>
      </c>
      <c r="Y8" s="75">
        <f t="shared" si="10"/>
        <v>2904.290429</v>
      </c>
      <c r="Z8" s="88">
        <f t="shared" si="11"/>
        <v>400</v>
      </c>
      <c r="AA8" s="89"/>
    </row>
    <row r="9">
      <c r="A9" s="14">
        <f t="shared" si="12"/>
        <v>5</v>
      </c>
      <c r="B9" s="14">
        <f t="shared" si="13"/>
        <v>400</v>
      </c>
      <c r="C9" s="14">
        <f t="shared" si="14"/>
        <v>30</v>
      </c>
      <c r="D9" s="7">
        <v>8000.0</v>
      </c>
      <c r="E9" s="14">
        <f t="shared" si="15"/>
        <v>55</v>
      </c>
      <c r="F9" s="7">
        <v>760000.0</v>
      </c>
      <c r="G9" s="14">
        <f t="shared" si="16"/>
        <v>80</v>
      </c>
      <c r="H9" s="14">
        <f t="shared" si="21"/>
        <v>13000000</v>
      </c>
      <c r="I9" s="14">
        <f t="shared" si="17"/>
        <v>105</v>
      </c>
      <c r="J9" s="14">
        <f t="shared" si="18"/>
        <v>43000000</v>
      </c>
      <c r="K9" s="14">
        <f t="shared" si="19"/>
        <v>130</v>
      </c>
      <c r="L9" s="14">
        <f t="shared" si="20"/>
        <v>93000000</v>
      </c>
      <c r="N9" s="78">
        <f t="shared" si="1"/>
        <v>6</v>
      </c>
      <c r="O9" s="79">
        <v>600.0</v>
      </c>
      <c r="P9" s="80">
        <v>3.0</v>
      </c>
      <c r="Q9" s="90">
        <f t="shared" si="2"/>
        <v>250</v>
      </c>
      <c r="R9" s="91">
        <f t="shared" si="3"/>
        <v>500</v>
      </c>
      <c r="S9" s="92">
        <f t="shared" si="4"/>
        <v>666.6666667</v>
      </c>
      <c r="T9" s="93">
        <f t="shared" si="5"/>
        <v>500</v>
      </c>
      <c r="U9" s="94">
        <f t="shared" si="6"/>
        <v>2200.220022</v>
      </c>
      <c r="V9" s="95">
        <f t="shared" si="7"/>
        <v>333.3333333</v>
      </c>
      <c r="W9" s="96">
        <f t="shared" si="8"/>
        <v>687.5687569</v>
      </c>
      <c r="X9" s="97">
        <f t="shared" si="9"/>
        <v>666.6666667</v>
      </c>
      <c r="Y9" s="97">
        <f t="shared" si="10"/>
        <v>2420.242024</v>
      </c>
      <c r="Z9" s="98">
        <f t="shared" si="11"/>
        <v>333.3333333</v>
      </c>
      <c r="AA9" s="89"/>
    </row>
    <row r="10">
      <c r="A10" s="14">
        <f t="shared" si="12"/>
        <v>6</v>
      </c>
      <c r="B10" s="14">
        <f t="shared" si="13"/>
        <v>500</v>
      </c>
      <c r="C10" s="14">
        <f t="shared" si="14"/>
        <v>31</v>
      </c>
      <c r="D10" s="7">
        <v>9500.0</v>
      </c>
      <c r="E10" s="14">
        <f t="shared" si="15"/>
        <v>56</v>
      </c>
      <c r="F10" s="7">
        <v>910000.0</v>
      </c>
      <c r="G10" s="14">
        <f t="shared" si="16"/>
        <v>81</v>
      </c>
      <c r="H10" s="14">
        <f t="shared" si="21"/>
        <v>14000000</v>
      </c>
      <c r="I10" s="14">
        <f t="shared" si="17"/>
        <v>106</v>
      </c>
      <c r="J10" s="14">
        <f t="shared" si="18"/>
        <v>45000000</v>
      </c>
      <c r="K10" s="14">
        <f t="shared" si="19"/>
        <v>131</v>
      </c>
      <c r="L10" s="14">
        <f t="shared" si="20"/>
        <v>95000000</v>
      </c>
      <c r="N10" s="78">
        <f t="shared" si="1"/>
        <v>7</v>
      </c>
      <c r="O10" s="79">
        <v>800.0</v>
      </c>
      <c r="P10" s="80">
        <v>3.0</v>
      </c>
      <c r="Q10" s="81">
        <f t="shared" si="2"/>
        <v>187.5</v>
      </c>
      <c r="R10" s="82">
        <f t="shared" si="3"/>
        <v>375</v>
      </c>
      <c r="S10" s="83">
        <f t="shared" si="4"/>
        <v>500</v>
      </c>
      <c r="T10" s="84">
        <f t="shared" si="5"/>
        <v>375</v>
      </c>
      <c r="U10" s="85">
        <f t="shared" si="6"/>
        <v>1650.165017</v>
      </c>
      <c r="V10" s="86">
        <f t="shared" si="7"/>
        <v>250</v>
      </c>
      <c r="W10" s="87">
        <f t="shared" si="8"/>
        <v>515.6765677</v>
      </c>
      <c r="X10" s="75">
        <f t="shared" si="9"/>
        <v>500</v>
      </c>
      <c r="Y10" s="75">
        <f t="shared" si="10"/>
        <v>1815.181518</v>
      </c>
      <c r="Z10" s="76">
        <f t="shared" si="11"/>
        <v>250</v>
      </c>
      <c r="AA10" s="77"/>
    </row>
    <row r="11">
      <c r="A11" s="14">
        <f t="shared" si="12"/>
        <v>7</v>
      </c>
      <c r="B11" s="14">
        <f t="shared" si="13"/>
        <v>600</v>
      </c>
      <c r="C11" s="14">
        <f t="shared" si="14"/>
        <v>32</v>
      </c>
      <c r="D11" s="7">
        <v>12000.0</v>
      </c>
      <c r="E11" s="14">
        <f t="shared" si="15"/>
        <v>57</v>
      </c>
      <c r="F11" s="7">
        <v>1100000.0</v>
      </c>
      <c r="G11" s="14">
        <f t="shared" si="16"/>
        <v>82</v>
      </c>
      <c r="H11" s="14">
        <f t="shared" si="21"/>
        <v>15000000</v>
      </c>
      <c r="I11" s="14">
        <f t="shared" si="17"/>
        <v>107</v>
      </c>
      <c r="J11" s="14">
        <f t="shared" si="18"/>
        <v>47000000</v>
      </c>
      <c r="K11" s="14">
        <f t="shared" si="19"/>
        <v>132</v>
      </c>
      <c r="L11" s="14">
        <f t="shared" si="20"/>
        <v>97000000</v>
      </c>
      <c r="N11" s="78">
        <f t="shared" si="1"/>
        <v>8</v>
      </c>
      <c r="O11" s="79">
        <v>1000.0</v>
      </c>
      <c r="P11" s="80">
        <v>3.0</v>
      </c>
      <c r="Q11" s="81">
        <f t="shared" si="2"/>
        <v>150</v>
      </c>
      <c r="R11" s="82">
        <f t="shared" si="3"/>
        <v>300</v>
      </c>
      <c r="S11" s="83">
        <f t="shared" si="4"/>
        <v>400</v>
      </c>
      <c r="T11" s="84">
        <f t="shared" si="5"/>
        <v>300</v>
      </c>
      <c r="U11" s="85">
        <f t="shared" si="6"/>
        <v>1320.132013</v>
      </c>
      <c r="V11" s="86">
        <f t="shared" si="7"/>
        <v>200</v>
      </c>
      <c r="W11" s="87">
        <f t="shared" si="8"/>
        <v>412.5412541</v>
      </c>
      <c r="X11" s="75">
        <f t="shared" si="9"/>
        <v>400</v>
      </c>
      <c r="Y11" s="75">
        <f t="shared" si="10"/>
        <v>1452.145215</v>
      </c>
      <c r="Z11" s="76">
        <f t="shared" si="11"/>
        <v>200</v>
      </c>
      <c r="AA11" s="77"/>
    </row>
    <row r="12">
      <c r="A12" s="14">
        <f t="shared" si="12"/>
        <v>8</v>
      </c>
      <c r="B12" s="14">
        <f t="shared" si="13"/>
        <v>700</v>
      </c>
      <c r="C12" s="14">
        <f t="shared" si="14"/>
        <v>33</v>
      </c>
      <c r="D12" s="7">
        <v>14000.0</v>
      </c>
      <c r="E12" s="14">
        <f t="shared" si="15"/>
        <v>58</v>
      </c>
      <c r="F12" s="7">
        <v>1400000.0</v>
      </c>
      <c r="G12" s="14">
        <f t="shared" si="16"/>
        <v>83</v>
      </c>
      <c r="H12" s="14">
        <f t="shared" si="21"/>
        <v>16000000</v>
      </c>
      <c r="I12" s="14">
        <f t="shared" si="17"/>
        <v>108</v>
      </c>
      <c r="J12" s="14">
        <f t="shared" si="18"/>
        <v>49000000</v>
      </c>
      <c r="K12" s="14">
        <f t="shared" si="19"/>
        <v>133</v>
      </c>
      <c r="L12" s="7">
        <v>1.0E8</v>
      </c>
      <c r="N12" s="78">
        <f t="shared" si="1"/>
        <v>9</v>
      </c>
      <c r="O12" s="79">
        <v>1200.0</v>
      </c>
      <c r="P12" s="80">
        <v>3.0</v>
      </c>
      <c r="Q12" s="81">
        <f t="shared" si="2"/>
        <v>125</v>
      </c>
      <c r="R12" s="82">
        <f t="shared" si="3"/>
        <v>250</v>
      </c>
      <c r="S12" s="83">
        <f t="shared" si="4"/>
        <v>333.3333333</v>
      </c>
      <c r="T12" s="84">
        <f t="shared" si="5"/>
        <v>250</v>
      </c>
      <c r="U12" s="85">
        <f t="shared" si="6"/>
        <v>1100.110011</v>
      </c>
      <c r="V12" s="86">
        <f t="shared" si="7"/>
        <v>166.6666667</v>
      </c>
      <c r="W12" s="87">
        <f t="shared" si="8"/>
        <v>343.7843784</v>
      </c>
      <c r="X12" s="75">
        <f t="shared" si="9"/>
        <v>333.3333333</v>
      </c>
      <c r="Y12" s="75">
        <f t="shared" si="10"/>
        <v>1210.121012</v>
      </c>
      <c r="Z12" s="76">
        <f t="shared" si="11"/>
        <v>166.6666667</v>
      </c>
      <c r="AA12" s="77"/>
    </row>
    <row r="13">
      <c r="A13" s="14">
        <f t="shared" si="12"/>
        <v>9</v>
      </c>
      <c r="B13" s="14">
        <f t="shared" si="13"/>
        <v>800</v>
      </c>
      <c r="C13" s="14">
        <f t="shared" si="14"/>
        <v>34</v>
      </c>
      <c r="D13" s="7">
        <v>17000.0</v>
      </c>
      <c r="E13" s="14">
        <f t="shared" si="15"/>
        <v>59</v>
      </c>
      <c r="F13" s="7">
        <v>1600000.0</v>
      </c>
      <c r="G13" s="14">
        <f t="shared" si="16"/>
        <v>84</v>
      </c>
      <c r="H13" s="14">
        <f t="shared" si="21"/>
        <v>17000000</v>
      </c>
      <c r="I13" s="14">
        <f t="shared" si="17"/>
        <v>109</v>
      </c>
      <c r="J13" s="14">
        <f t="shared" si="18"/>
        <v>51000000</v>
      </c>
      <c r="K13" s="14">
        <f t="shared" si="19"/>
        <v>134</v>
      </c>
      <c r="L13" s="14">
        <f t="shared" ref="L13:L29" si="22">L12+5000000</f>
        <v>105000000</v>
      </c>
      <c r="N13" s="78">
        <f t="shared" si="1"/>
        <v>10</v>
      </c>
      <c r="O13" s="79">
        <v>1400.0</v>
      </c>
      <c r="P13" s="80">
        <v>3.0</v>
      </c>
      <c r="Q13" s="99">
        <f t="shared" si="2"/>
        <v>107.1428571</v>
      </c>
      <c r="R13" s="100">
        <f t="shared" si="3"/>
        <v>214.2857143</v>
      </c>
      <c r="S13" s="101">
        <f t="shared" si="4"/>
        <v>285.7142857</v>
      </c>
      <c r="T13" s="102">
        <f t="shared" si="5"/>
        <v>214.2857143</v>
      </c>
      <c r="U13" s="103">
        <f t="shared" si="6"/>
        <v>942.951438</v>
      </c>
      <c r="V13" s="104">
        <f t="shared" si="7"/>
        <v>142.8571429</v>
      </c>
      <c r="W13" s="105">
        <f t="shared" si="8"/>
        <v>294.6723244</v>
      </c>
      <c r="X13" s="106">
        <f t="shared" si="9"/>
        <v>285.7142857</v>
      </c>
      <c r="Y13" s="106">
        <f t="shared" si="10"/>
        <v>1037.246582</v>
      </c>
      <c r="Z13" s="76">
        <f t="shared" si="11"/>
        <v>142.8571429</v>
      </c>
      <c r="AA13" s="77"/>
    </row>
    <row r="14">
      <c r="A14" s="14">
        <f t="shared" si="12"/>
        <v>10</v>
      </c>
      <c r="B14" s="14">
        <f t="shared" si="13"/>
        <v>900</v>
      </c>
      <c r="C14" s="14">
        <f t="shared" si="14"/>
        <v>35</v>
      </c>
      <c r="D14" s="7">
        <v>20000.0</v>
      </c>
      <c r="E14" s="14">
        <f t="shared" si="15"/>
        <v>60</v>
      </c>
      <c r="F14" s="7">
        <v>1900000.0</v>
      </c>
      <c r="G14" s="14">
        <f t="shared" si="16"/>
        <v>85</v>
      </c>
      <c r="H14" s="14">
        <f t="shared" si="21"/>
        <v>18000000</v>
      </c>
      <c r="I14" s="14">
        <f t="shared" si="17"/>
        <v>110</v>
      </c>
      <c r="J14" s="14">
        <f t="shared" si="18"/>
        <v>53000000</v>
      </c>
      <c r="K14" s="14">
        <f t="shared" si="19"/>
        <v>135</v>
      </c>
      <c r="L14" s="14">
        <f t="shared" si="22"/>
        <v>110000000</v>
      </c>
      <c r="N14" s="78">
        <f t="shared" si="1"/>
        <v>11</v>
      </c>
      <c r="O14" s="79">
        <v>1600.0</v>
      </c>
      <c r="P14" s="80">
        <v>4.0</v>
      </c>
      <c r="Q14" s="90">
        <f t="shared" si="2"/>
        <v>93.75</v>
      </c>
      <c r="R14" s="91">
        <f t="shared" si="3"/>
        <v>187.5</v>
      </c>
      <c r="S14" s="92">
        <f t="shared" si="4"/>
        <v>250</v>
      </c>
      <c r="T14" s="93">
        <f t="shared" si="5"/>
        <v>187.5</v>
      </c>
      <c r="U14" s="94">
        <f t="shared" si="6"/>
        <v>825.0825083</v>
      </c>
      <c r="V14" s="95">
        <f t="shared" si="7"/>
        <v>125</v>
      </c>
      <c r="W14" s="96">
        <f t="shared" si="8"/>
        <v>257.8382838</v>
      </c>
      <c r="X14" s="97">
        <f t="shared" si="9"/>
        <v>250</v>
      </c>
      <c r="Y14" s="97">
        <f t="shared" si="10"/>
        <v>907.5907591</v>
      </c>
      <c r="Z14" s="98">
        <f t="shared" si="11"/>
        <v>125</v>
      </c>
      <c r="AA14" s="89"/>
    </row>
    <row r="15">
      <c r="A15" s="14">
        <f t="shared" si="12"/>
        <v>11</v>
      </c>
      <c r="B15" s="14">
        <f t="shared" si="13"/>
        <v>1000</v>
      </c>
      <c r="C15" s="14">
        <f t="shared" si="14"/>
        <v>36</v>
      </c>
      <c r="D15" s="7">
        <v>24000.0</v>
      </c>
      <c r="E15" s="14">
        <f t="shared" si="15"/>
        <v>61</v>
      </c>
      <c r="F15" s="7">
        <v>2100000.0</v>
      </c>
      <c r="G15" s="14">
        <f t="shared" si="16"/>
        <v>86</v>
      </c>
      <c r="H15" s="14">
        <f t="shared" si="21"/>
        <v>19000000</v>
      </c>
      <c r="I15" s="14">
        <f t="shared" si="17"/>
        <v>111</v>
      </c>
      <c r="J15" s="14">
        <f t="shared" si="18"/>
        <v>55000000</v>
      </c>
      <c r="K15" s="14">
        <f t="shared" si="19"/>
        <v>136</v>
      </c>
      <c r="L15" s="14">
        <f t="shared" si="22"/>
        <v>115000000</v>
      </c>
      <c r="N15" s="78">
        <f t="shared" si="1"/>
        <v>12</v>
      </c>
      <c r="O15" s="79">
        <v>2400.0</v>
      </c>
      <c r="P15" s="80">
        <v>4.0</v>
      </c>
      <c r="Q15" s="81">
        <f t="shared" si="2"/>
        <v>62.5</v>
      </c>
      <c r="R15" s="82">
        <f t="shared" si="3"/>
        <v>125</v>
      </c>
      <c r="S15" s="83">
        <f t="shared" si="4"/>
        <v>166.6666667</v>
      </c>
      <c r="T15" s="84">
        <f t="shared" si="5"/>
        <v>125</v>
      </c>
      <c r="U15" s="85">
        <f t="shared" si="6"/>
        <v>550.0550055</v>
      </c>
      <c r="V15" s="86">
        <f t="shared" si="7"/>
        <v>83.33333333</v>
      </c>
      <c r="W15" s="87">
        <f t="shared" si="8"/>
        <v>171.8921892</v>
      </c>
      <c r="X15" s="75">
        <f t="shared" si="9"/>
        <v>166.6666667</v>
      </c>
      <c r="Y15" s="75">
        <f t="shared" si="10"/>
        <v>605.0605061</v>
      </c>
      <c r="Z15" s="76">
        <f t="shared" si="11"/>
        <v>83.33333333</v>
      </c>
      <c r="AA15" s="77"/>
    </row>
    <row r="16">
      <c r="A16" s="14">
        <f t="shared" si="12"/>
        <v>12</v>
      </c>
      <c r="B16" s="14">
        <f t="shared" si="13"/>
        <v>1100</v>
      </c>
      <c r="C16" s="14">
        <f t="shared" si="14"/>
        <v>37</v>
      </c>
      <c r="D16" s="7">
        <v>29000.0</v>
      </c>
      <c r="E16" s="14">
        <f t="shared" si="15"/>
        <v>62</v>
      </c>
      <c r="F16" s="7">
        <v>2300000.0</v>
      </c>
      <c r="G16" s="14">
        <f t="shared" si="16"/>
        <v>87</v>
      </c>
      <c r="H16" s="14">
        <f t="shared" si="21"/>
        <v>20000000</v>
      </c>
      <c r="I16" s="14">
        <f t="shared" si="17"/>
        <v>112</v>
      </c>
      <c r="J16" s="14">
        <f t="shared" si="18"/>
        <v>57000000</v>
      </c>
      <c r="K16" s="14">
        <f t="shared" si="19"/>
        <v>137</v>
      </c>
      <c r="L16" s="14">
        <f t="shared" si="22"/>
        <v>120000000</v>
      </c>
      <c r="N16" s="78">
        <f t="shared" si="1"/>
        <v>13</v>
      </c>
      <c r="O16" s="79">
        <v>3200.0</v>
      </c>
      <c r="P16" s="80">
        <v>4.0</v>
      </c>
      <c r="Q16" s="81">
        <f t="shared" si="2"/>
        <v>46.875</v>
      </c>
      <c r="R16" s="82">
        <f t="shared" si="3"/>
        <v>93.75</v>
      </c>
      <c r="S16" s="83">
        <f t="shared" si="4"/>
        <v>125</v>
      </c>
      <c r="T16" s="84">
        <f t="shared" si="5"/>
        <v>93.75</v>
      </c>
      <c r="U16" s="85">
        <f t="shared" si="6"/>
        <v>412.5412541</v>
      </c>
      <c r="V16" s="86">
        <f t="shared" si="7"/>
        <v>62.5</v>
      </c>
      <c r="W16" s="87">
        <f t="shared" si="8"/>
        <v>128.9191419</v>
      </c>
      <c r="X16" s="75">
        <f t="shared" si="9"/>
        <v>125</v>
      </c>
      <c r="Y16" s="75">
        <f t="shared" si="10"/>
        <v>453.7953795</v>
      </c>
      <c r="Z16" s="76">
        <f t="shared" si="11"/>
        <v>62.5</v>
      </c>
      <c r="AA16" s="77"/>
    </row>
    <row r="17">
      <c r="A17" s="14">
        <f t="shared" si="12"/>
        <v>13</v>
      </c>
      <c r="B17" s="14">
        <f t="shared" si="13"/>
        <v>1200</v>
      </c>
      <c r="C17" s="14">
        <f t="shared" si="14"/>
        <v>38</v>
      </c>
      <c r="D17" s="7">
        <v>35000.0</v>
      </c>
      <c r="E17" s="14">
        <f t="shared" si="15"/>
        <v>63</v>
      </c>
      <c r="F17" s="7">
        <v>2500000.0</v>
      </c>
      <c r="G17" s="14">
        <f t="shared" si="16"/>
        <v>88</v>
      </c>
      <c r="H17" s="14">
        <f t="shared" si="21"/>
        <v>21000000</v>
      </c>
      <c r="I17" s="14">
        <f t="shared" si="17"/>
        <v>113</v>
      </c>
      <c r="J17" s="14">
        <f t="shared" si="18"/>
        <v>59000000</v>
      </c>
      <c r="K17" s="14">
        <f t="shared" si="19"/>
        <v>138</v>
      </c>
      <c r="L17" s="14">
        <f t="shared" si="22"/>
        <v>125000000</v>
      </c>
      <c r="N17" s="78">
        <f t="shared" si="1"/>
        <v>14</v>
      </c>
      <c r="O17" s="79">
        <v>4000.0</v>
      </c>
      <c r="P17" s="80">
        <v>4.0</v>
      </c>
      <c r="Q17" s="81">
        <f t="shared" si="2"/>
        <v>37.5</v>
      </c>
      <c r="R17" s="82">
        <f t="shared" si="3"/>
        <v>75</v>
      </c>
      <c r="S17" s="83">
        <f t="shared" si="4"/>
        <v>100</v>
      </c>
      <c r="T17" s="84">
        <f t="shared" si="5"/>
        <v>75</v>
      </c>
      <c r="U17" s="85">
        <f t="shared" si="6"/>
        <v>330.0330033</v>
      </c>
      <c r="V17" s="86">
        <f t="shared" si="7"/>
        <v>50</v>
      </c>
      <c r="W17" s="87">
        <f t="shared" si="8"/>
        <v>103.1353135</v>
      </c>
      <c r="X17" s="75">
        <f t="shared" si="9"/>
        <v>100</v>
      </c>
      <c r="Y17" s="75">
        <f t="shared" si="10"/>
        <v>363.0363036</v>
      </c>
      <c r="Z17" s="76">
        <f t="shared" si="11"/>
        <v>50</v>
      </c>
      <c r="AA17" s="77"/>
    </row>
    <row r="18">
      <c r="A18" s="14">
        <f t="shared" si="12"/>
        <v>14</v>
      </c>
      <c r="B18" s="14">
        <f t="shared" si="13"/>
        <v>1300</v>
      </c>
      <c r="C18" s="14">
        <f t="shared" si="14"/>
        <v>39</v>
      </c>
      <c r="D18" s="7">
        <v>41000.0</v>
      </c>
      <c r="E18" s="14">
        <f t="shared" si="15"/>
        <v>64</v>
      </c>
      <c r="F18" s="7">
        <v>2800000.0</v>
      </c>
      <c r="G18" s="14">
        <f t="shared" si="16"/>
        <v>89</v>
      </c>
      <c r="H18" s="14">
        <f t="shared" si="21"/>
        <v>22000000</v>
      </c>
      <c r="I18" s="14">
        <f t="shared" si="17"/>
        <v>114</v>
      </c>
      <c r="J18" s="14">
        <f t="shared" si="18"/>
        <v>61000000</v>
      </c>
      <c r="K18" s="14">
        <f t="shared" si="19"/>
        <v>139</v>
      </c>
      <c r="L18" s="14">
        <f t="shared" si="22"/>
        <v>130000000</v>
      </c>
      <c r="N18" s="78">
        <f t="shared" si="1"/>
        <v>15</v>
      </c>
      <c r="O18" s="79">
        <v>4800.0</v>
      </c>
      <c r="P18" s="80">
        <v>4.0</v>
      </c>
      <c r="Q18" s="81">
        <f t="shared" si="2"/>
        <v>31.25</v>
      </c>
      <c r="R18" s="82">
        <f t="shared" si="3"/>
        <v>62.5</v>
      </c>
      <c r="S18" s="83">
        <f t="shared" si="4"/>
        <v>83.33333333</v>
      </c>
      <c r="T18" s="84">
        <f t="shared" si="5"/>
        <v>62.5</v>
      </c>
      <c r="U18" s="85">
        <f t="shared" si="6"/>
        <v>275.0275028</v>
      </c>
      <c r="V18" s="86">
        <f t="shared" si="7"/>
        <v>41.66666667</v>
      </c>
      <c r="W18" s="87">
        <f t="shared" si="8"/>
        <v>85.94609461</v>
      </c>
      <c r="X18" s="75">
        <f t="shared" si="9"/>
        <v>83.33333333</v>
      </c>
      <c r="Y18" s="75">
        <f t="shared" si="10"/>
        <v>302.530253</v>
      </c>
      <c r="Z18" s="76">
        <f t="shared" si="11"/>
        <v>41.66666667</v>
      </c>
      <c r="AA18" s="77"/>
    </row>
    <row r="19">
      <c r="A19" s="14">
        <f t="shared" si="12"/>
        <v>15</v>
      </c>
      <c r="B19" s="14">
        <f t="shared" si="13"/>
        <v>1400</v>
      </c>
      <c r="C19" s="14">
        <f t="shared" si="14"/>
        <v>40</v>
      </c>
      <c r="D19" s="7">
        <v>49000.0</v>
      </c>
      <c r="E19" s="14">
        <f t="shared" si="15"/>
        <v>65</v>
      </c>
      <c r="F19" s="7">
        <v>3100000.0</v>
      </c>
      <c r="G19" s="14">
        <f t="shared" si="16"/>
        <v>90</v>
      </c>
      <c r="H19" s="14">
        <f t="shared" si="21"/>
        <v>23000000</v>
      </c>
      <c r="I19" s="14">
        <f t="shared" si="17"/>
        <v>115</v>
      </c>
      <c r="J19" s="14">
        <f t="shared" si="18"/>
        <v>63000000</v>
      </c>
      <c r="K19" s="14">
        <f t="shared" si="19"/>
        <v>140</v>
      </c>
      <c r="L19" s="14">
        <f t="shared" si="22"/>
        <v>135000000</v>
      </c>
      <c r="N19" s="78">
        <f t="shared" si="1"/>
        <v>16</v>
      </c>
      <c r="O19" s="79">
        <v>5600.0</v>
      </c>
      <c r="P19" s="80">
        <v>4.0</v>
      </c>
      <c r="Q19" s="81">
        <f t="shared" si="2"/>
        <v>26.78571429</v>
      </c>
      <c r="R19" s="82">
        <f t="shared" si="3"/>
        <v>53.57142857</v>
      </c>
      <c r="S19" s="83">
        <f t="shared" si="4"/>
        <v>71.42857143</v>
      </c>
      <c r="T19" s="84">
        <f t="shared" si="5"/>
        <v>53.57142857</v>
      </c>
      <c r="U19" s="85">
        <f t="shared" si="6"/>
        <v>235.7378595</v>
      </c>
      <c r="V19" s="86">
        <f t="shared" si="7"/>
        <v>35.71428571</v>
      </c>
      <c r="W19" s="87">
        <f t="shared" si="8"/>
        <v>73.66808109</v>
      </c>
      <c r="X19" s="75">
        <f t="shared" si="9"/>
        <v>71.42857143</v>
      </c>
      <c r="Y19" s="75">
        <f t="shared" si="10"/>
        <v>259.3116455</v>
      </c>
      <c r="Z19" s="76">
        <f t="shared" si="11"/>
        <v>35.71428571</v>
      </c>
      <c r="AA19" s="77"/>
    </row>
    <row r="20">
      <c r="A20" s="14">
        <f t="shared" si="12"/>
        <v>16</v>
      </c>
      <c r="B20" s="14">
        <f t="shared" si="13"/>
        <v>1500</v>
      </c>
      <c r="C20" s="14">
        <f t="shared" si="14"/>
        <v>41</v>
      </c>
      <c r="D20" s="7">
        <v>59000.0</v>
      </c>
      <c r="E20" s="14">
        <f t="shared" si="15"/>
        <v>66</v>
      </c>
      <c r="F20" s="7">
        <v>3400000.0</v>
      </c>
      <c r="G20" s="14">
        <f t="shared" si="16"/>
        <v>91</v>
      </c>
      <c r="H20" s="14">
        <f t="shared" si="21"/>
        <v>24000000</v>
      </c>
      <c r="I20" s="14">
        <f t="shared" si="17"/>
        <v>116</v>
      </c>
      <c r="J20" s="14">
        <f t="shared" si="18"/>
        <v>65000000</v>
      </c>
      <c r="K20" s="14">
        <f t="shared" si="19"/>
        <v>141</v>
      </c>
      <c r="L20" s="14">
        <f t="shared" si="22"/>
        <v>140000000</v>
      </c>
      <c r="N20" s="78">
        <f t="shared" si="1"/>
        <v>17</v>
      </c>
      <c r="O20" s="79">
        <v>6400.0</v>
      </c>
      <c r="P20" s="80">
        <v>4.0</v>
      </c>
      <c r="Q20" s="81">
        <f t="shared" si="2"/>
        <v>23.4375</v>
      </c>
      <c r="R20" s="82">
        <f t="shared" si="3"/>
        <v>46.875</v>
      </c>
      <c r="S20" s="83">
        <f t="shared" si="4"/>
        <v>62.5</v>
      </c>
      <c r="T20" s="84">
        <f t="shared" si="5"/>
        <v>46.875</v>
      </c>
      <c r="U20" s="85">
        <f t="shared" si="6"/>
        <v>206.2706271</v>
      </c>
      <c r="V20" s="86">
        <f t="shared" si="7"/>
        <v>31.25</v>
      </c>
      <c r="W20" s="87">
        <f t="shared" si="8"/>
        <v>64.45957096</v>
      </c>
      <c r="X20" s="75">
        <f t="shared" si="9"/>
        <v>62.5</v>
      </c>
      <c r="Y20" s="75">
        <f t="shared" si="10"/>
        <v>226.8976898</v>
      </c>
      <c r="Z20" s="76">
        <f t="shared" si="11"/>
        <v>31.25</v>
      </c>
      <c r="AA20" s="77"/>
    </row>
    <row r="21">
      <c r="A21" s="14">
        <f t="shared" si="12"/>
        <v>17</v>
      </c>
      <c r="B21" s="14">
        <f t="shared" si="13"/>
        <v>1600</v>
      </c>
      <c r="C21" s="14">
        <f t="shared" si="14"/>
        <v>42</v>
      </c>
      <c r="D21" s="7">
        <v>71000.0</v>
      </c>
      <c r="E21" s="14">
        <f t="shared" si="15"/>
        <v>67</v>
      </c>
      <c r="F21" s="7">
        <v>3700000.0</v>
      </c>
      <c r="G21" s="14">
        <f t="shared" si="16"/>
        <v>92</v>
      </c>
      <c r="H21" s="14">
        <f t="shared" si="21"/>
        <v>25000000</v>
      </c>
      <c r="I21" s="14">
        <f t="shared" si="17"/>
        <v>117</v>
      </c>
      <c r="J21" s="14">
        <f t="shared" si="18"/>
        <v>67000000</v>
      </c>
      <c r="K21" s="14">
        <f t="shared" si="19"/>
        <v>142</v>
      </c>
      <c r="L21" s="14">
        <f t="shared" si="22"/>
        <v>145000000</v>
      </c>
      <c r="N21" s="78">
        <f t="shared" si="1"/>
        <v>18</v>
      </c>
      <c r="O21" s="79">
        <v>7200.0</v>
      </c>
      <c r="P21" s="80">
        <v>4.0</v>
      </c>
      <c r="Q21" s="81">
        <f t="shared" si="2"/>
        <v>20.83333333</v>
      </c>
      <c r="R21" s="82">
        <f t="shared" si="3"/>
        <v>41.66666667</v>
      </c>
      <c r="S21" s="83">
        <f t="shared" si="4"/>
        <v>55.55555556</v>
      </c>
      <c r="T21" s="84">
        <f t="shared" si="5"/>
        <v>41.66666667</v>
      </c>
      <c r="U21" s="85">
        <f t="shared" si="6"/>
        <v>183.3516685</v>
      </c>
      <c r="V21" s="86">
        <f t="shared" si="7"/>
        <v>27.77777778</v>
      </c>
      <c r="W21" s="87">
        <f t="shared" si="8"/>
        <v>57.29739641</v>
      </c>
      <c r="X21" s="75">
        <f t="shared" si="9"/>
        <v>55.55555556</v>
      </c>
      <c r="Y21" s="75">
        <f t="shared" si="10"/>
        <v>201.6868354</v>
      </c>
      <c r="Z21" s="76">
        <f t="shared" si="11"/>
        <v>27.77777778</v>
      </c>
      <c r="AA21" s="77"/>
    </row>
    <row r="22">
      <c r="A22" s="14">
        <f t="shared" si="12"/>
        <v>18</v>
      </c>
      <c r="B22" s="14">
        <f t="shared" si="13"/>
        <v>1700</v>
      </c>
      <c r="C22" s="14">
        <f t="shared" si="14"/>
        <v>43</v>
      </c>
      <c r="D22" s="7">
        <v>85000.0</v>
      </c>
      <c r="E22" s="14">
        <f t="shared" si="15"/>
        <v>68</v>
      </c>
      <c r="F22" s="7">
        <v>4100000.0</v>
      </c>
      <c r="G22" s="14">
        <f t="shared" si="16"/>
        <v>93</v>
      </c>
      <c r="H22" s="14">
        <f t="shared" si="21"/>
        <v>26000000</v>
      </c>
      <c r="I22" s="14">
        <f t="shared" si="17"/>
        <v>118</v>
      </c>
      <c r="J22" s="14">
        <f t="shared" si="18"/>
        <v>69000000</v>
      </c>
      <c r="K22" s="14">
        <f t="shared" si="19"/>
        <v>143</v>
      </c>
      <c r="L22" s="14">
        <f t="shared" si="22"/>
        <v>150000000</v>
      </c>
      <c r="N22" s="78">
        <f t="shared" si="1"/>
        <v>19</v>
      </c>
      <c r="O22" s="79">
        <v>8000.0</v>
      </c>
      <c r="P22" s="80">
        <v>4.0</v>
      </c>
      <c r="Q22" s="81">
        <f t="shared" si="2"/>
        <v>18.75</v>
      </c>
      <c r="R22" s="82">
        <f t="shared" si="3"/>
        <v>37.5</v>
      </c>
      <c r="S22" s="83">
        <f t="shared" si="4"/>
        <v>50</v>
      </c>
      <c r="T22" s="84">
        <f t="shared" si="5"/>
        <v>37.5</v>
      </c>
      <c r="U22" s="85">
        <f t="shared" si="6"/>
        <v>165.0165017</v>
      </c>
      <c r="V22" s="86">
        <f t="shared" si="7"/>
        <v>25</v>
      </c>
      <c r="W22" s="87">
        <f t="shared" si="8"/>
        <v>51.56765677</v>
      </c>
      <c r="X22" s="75">
        <f t="shared" si="9"/>
        <v>50</v>
      </c>
      <c r="Y22" s="75">
        <f t="shared" si="10"/>
        <v>181.5181518</v>
      </c>
      <c r="Z22" s="76">
        <f t="shared" si="11"/>
        <v>25</v>
      </c>
      <c r="AA22" s="77"/>
    </row>
    <row r="23">
      <c r="A23" s="14">
        <f t="shared" si="12"/>
        <v>19</v>
      </c>
      <c r="B23" s="14">
        <f t="shared" si="13"/>
        <v>1800</v>
      </c>
      <c r="C23" s="14">
        <f t="shared" si="14"/>
        <v>44</v>
      </c>
      <c r="D23" s="7">
        <v>111000.0</v>
      </c>
      <c r="E23" s="14">
        <f t="shared" si="15"/>
        <v>69</v>
      </c>
      <c r="F23" s="7">
        <v>4500000.0</v>
      </c>
      <c r="G23" s="14">
        <f t="shared" si="16"/>
        <v>94</v>
      </c>
      <c r="H23" s="14">
        <f t="shared" si="21"/>
        <v>27000000</v>
      </c>
      <c r="I23" s="14">
        <f t="shared" si="17"/>
        <v>119</v>
      </c>
      <c r="J23" s="14">
        <f t="shared" si="18"/>
        <v>71000000</v>
      </c>
      <c r="K23" s="14">
        <f t="shared" si="19"/>
        <v>144</v>
      </c>
      <c r="L23" s="14">
        <f t="shared" si="22"/>
        <v>155000000</v>
      </c>
      <c r="N23" s="78">
        <f t="shared" si="1"/>
        <v>20</v>
      </c>
      <c r="O23" s="79">
        <v>9200.0</v>
      </c>
      <c r="P23" s="80">
        <v>4.0</v>
      </c>
      <c r="Q23" s="99">
        <f t="shared" si="2"/>
        <v>16.30434783</v>
      </c>
      <c r="R23" s="100">
        <f t="shared" si="3"/>
        <v>32.60869565</v>
      </c>
      <c r="S23" s="101">
        <f t="shared" si="4"/>
        <v>43.47826087</v>
      </c>
      <c r="T23" s="102">
        <f t="shared" si="5"/>
        <v>32.60869565</v>
      </c>
      <c r="U23" s="103">
        <f t="shared" si="6"/>
        <v>143.4926101</v>
      </c>
      <c r="V23" s="104">
        <f t="shared" si="7"/>
        <v>21.73913043</v>
      </c>
      <c r="W23" s="105">
        <f t="shared" si="8"/>
        <v>44.84144067</v>
      </c>
      <c r="X23" s="106">
        <f t="shared" si="9"/>
        <v>43.47826087</v>
      </c>
      <c r="Y23" s="106">
        <f t="shared" si="10"/>
        <v>157.8418711</v>
      </c>
      <c r="Z23" s="76">
        <f t="shared" si="11"/>
        <v>21.73913043</v>
      </c>
      <c r="AA23" s="77"/>
    </row>
    <row r="24">
      <c r="A24" s="14">
        <f t="shared" si="12"/>
        <v>20</v>
      </c>
      <c r="B24" s="14">
        <f t="shared" si="13"/>
        <v>1900</v>
      </c>
      <c r="C24" s="14">
        <f t="shared" si="14"/>
        <v>45</v>
      </c>
      <c r="D24" s="7">
        <v>130000.0</v>
      </c>
      <c r="E24" s="14">
        <f t="shared" si="15"/>
        <v>70</v>
      </c>
      <c r="F24" s="7">
        <v>4900000.0</v>
      </c>
      <c r="G24" s="14">
        <f t="shared" si="16"/>
        <v>95</v>
      </c>
      <c r="H24" s="14">
        <f t="shared" si="21"/>
        <v>28000000</v>
      </c>
      <c r="I24" s="14">
        <f t="shared" si="17"/>
        <v>120</v>
      </c>
      <c r="J24" s="14">
        <f t="shared" si="18"/>
        <v>73000000</v>
      </c>
      <c r="K24" s="14">
        <f t="shared" si="19"/>
        <v>145</v>
      </c>
      <c r="L24" s="14">
        <f t="shared" si="22"/>
        <v>160000000</v>
      </c>
      <c r="N24" s="78">
        <f t="shared" si="1"/>
        <v>21</v>
      </c>
      <c r="O24" s="79">
        <v>10400.0</v>
      </c>
      <c r="P24" s="80">
        <v>5.0</v>
      </c>
      <c r="Q24" s="90">
        <f t="shared" si="2"/>
        <v>14.42307692</v>
      </c>
      <c r="R24" s="91">
        <f t="shared" si="3"/>
        <v>28.84615385</v>
      </c>
      <c r="S24" s="92">
        <f t="shared" si="4"/>
        <v>38.46153846</v>
      </c>
      <c r="T24" s="93">
        <f t="shared" si="5"/>
        <v>28.84615385</v>
      </c>
      <c r="U24" s="94">
        <f t="shared" si="6"/>
        <v>126.9357705</v>
      </c>
      <c r="V24" s="95">
        <f t="shared" si="7"/>
        <v>19.23076923</v>
      </c>
      <c r="W24" s="96">
        <f t="shared" si="8"/>
        <v>39.66742828</v>
      </c>
      <c r="X24" s="97">
        <f t="shared" si="9"/>
        <v>38.46153846</v>
      </c>
      <c r="Y24" s="97">
        <f t="shared" si="10"/>
        <v>139.6293476</v>
      </c>
      <c r="Z24" s="98">
        <f t="shared" si="11"/>
        <v>19.23076923</v>
      </c>
      <c r="AA24" s="89"/>
    </row>
    <row r="25">
      <c r="A25" s="14">
        <f t="shared" si="12"/>
        <v>21</v>
      </c>
      <c r="B25" s="14">
        <f t="shared" si="13"/>
        <v>2000</v>
      </c>
      <c r="C25" s="14">
        <f t="shared" si="14"/>
        <v>46</v>
      </c>
      <c r="D25" s="7">
        <v>150000.0</v>
      </c>
      <c r="E25" s="14">
        <f t="shared" si="15"/>
        <v>71</v>
      </c>
      <c r="F25" s="7">
        <v>5400000.0</v>
      </c>
      <c r="G25" s="14">
        <f t="shared" si="16"/>
        <v>96</v>
      </c>
      <c r="H25" s="14">
        <f t="shared" si="21"/>
        <v>29000000</v>
      </c>
      <c r="I25" s="14">
        <f t="shared" si="17"/>
        <v>121</v>
      </c>
      <c r="J25" s="14">
        <f t="shared" si="18"/>
        <v>75000000</v>
      </c>
      <c r="K25" s="14">
        <f t="shared" si="19"/>
        <v>146</v>
      </c>
      <c r="L25" s="14">
        <f t="shared" si="22"/>
        <v>165000000</v>
      </c>
      <c r="N25" s="78">
        <f t="shared" si="1"/>
        <v>22</v>
      </c>
      <c r="O25" s="79">
        <v>11600.0</v>
      </c>
      <c r="P25" s="80">
        <v>5.0</v>
      </c>
      <c r="Q25" s="81">
        <f t="shared" si="2"/>
        <v>12.93103448</v>
      </c>
      <c r="R25" s="82">
        <f t="shared" si="3"/>
        <v>25.86206897</v>
      </c>
      <c r="S25" s="83">
        <f t="shared" si="4"/>
        <v>34.48275862</v>
      </c>
      <c r="T25" s="84">
        <f t="shared" si="5"/>
        <v>25.86206897</v>
      </c>
      <c r="U25" s="85">
        <f t="shared" si="6"/>
        <v>113.8044839</v>
      </c>
      <c r="V25" s="86">
        <f t="shared" si="7"/>
        <v>17.24137931</v>
      </c>
      <c r="W25" s="87">
        <f t="shared" si="8"/>
        <v>35.56390122</v>
      </c>
      <c r="X25" s="75">
        <f t="shared" si="9"/>
        <v>34.48275862</v>
      </c>
      <c r="Y25" s="75">
        <f t="shared" si="10"/>
        <v>125.1849323</v>
      </c>
      <c r="Z25" s="76">
        <f t="shared" si="11"/>
        <v>17.24137931</v>
      </c>
      <c r="AA25" s="77"/>
    </row>
    <row r="26">
      <c r="A26" s="14">
        <f t="shared" si="12"/>
        <v>22</v>
      </c>
      <c r="B26" s="14">
        <f t="shared" si="13"/>
        <v>2100</v>
      </c>
      <c r="C26" s="14">
        <f t="shared" si="14"/>
        <v>47</v>
      </c>
      <c r="D26" s="7">
        <v>180000.0</v>
      </c>
      <c r="E26" s="14">
        <f t="shared" si="15"/>
        <v>72</v>
      </c>
      <c r="F26" s="7">
        <v>5900000.0</v>
      </c>
      <c r="G26" s="14">
        <f t="shared" si="16"/>
        <v>97</v>
      </c>
      <c r="H26" s="14">
        <f t="shared" si="21"/>
        <v>30000000</v>
      </c>
      <c r="I26" s="14">
        <f t="shared" si="17"/>
        <v>122</v>
      </c>
      <c r="J26" s="14">
        <f t="shared" si="18"/>
        <v>77000000</v>
      </c>
      <c r="K26" s="14">
        <f t="shared" si="19"/>
        <v>147</v>
      </c>
      <c r="L26" s="14">
        <f t="shared" si="22"/>
        <v>170000000</v>
      </c>
      <c r="N26" s="78">
        <f t="shared" si="1"/>
        <v>23</v>
      </c>
      <c r="O26" s="79">
        <v>12800.0</v>
      </c>
      <c r="P26" s="80">
        <v>5.0</v>
      </c>
      <c r="Q26" s="81">
        <f t="shared" si="2"/>
        <v>11.71875</v>
      </c>
      <c r="R26" s="82">
        <f t="shared" si="3"/>
        <v>23.4375</v>
      </c>
      <c r="S26" s="83">
        <f t="shared" si="4"/>
        <v>31.25</v>
      </c>
      <c r="T26" s="84">
        <f t="shared" si="5"/>
        <v>23.4375</v>
      </c>
      <c r="U26" s="85">
        <f t="shared" si="6"/>
        <v>103.1353135</v>
      </c>
      <c r="V26" s="86">
        <f t="shared" si="7"/>
        <v>15.625</v>
      </c>
      <c r="W26" s="87">
        <f t="shared" si="8"/>
        <v>32.22978548</v>
      </c>
      <c r="X26" s="75">
        <f t="shared" si="9"/>
        <v>31.25</v>
      </c>
      <c r="Y26" s="75">
        <f t="shared" si="10"/>
        <v>113.4488449</v>
      </c>
      <c r="Z26" s="76">
        <f t="shared" si="11"/>
        <v>15.625</v>
      </c>
      <c r="AA26" s="77"/>
    </row>
    <row r="27">
      <c r="A27" s="14">
        <f t="shared" si="12"/>
        <v>23</v>
      </c>
      <c r="B27" s="14">
        <f>B26+200</f>
        <v>2300</v>
      </c>
      <c r="C27" s="14">
        <f t="shared" si="14"/>
        <v>48</v>
      </c>
      <c r="D27" s="7">
        <v>220000.0</v>
      </c>
      <c r="E27" s="14">
        <f t="shared" si="15"/>
        <v>73</v>
      </c>
      <c r="F27" s="7">
        <v>6500000.0</v>
      </c>
      <c r="G27" s="14">
        <f t="shared" si="16"/>
        <v>98</v>
      </c>
      <c r="H27" s="14">
        <f t="shared" si="21"/>
        <v>31000000</v>
      </c>
      <c r="I27" s="14">
        <f t="shared" si="17"/>
        <v>123</v>
      </c>
      <c r="J27" s="14">
        <f t="shared" si="18"/>
        <v>79000000</v>
      </c>
      <c r="K27" s="14">
        <f t="shared" si="19"/>
        <v>148</v>
      </c>
      <c r="L27" s="14">
        <f t="shared" si="22"/>
        <v>175000000</v>
      </c>
      <c r="N27" s="78">
        <f t="shared" si="1"/>
        <v>24</v>
      </c>
      <c r="O27" s="79">
        <v>14000.0</v>
      </c>
      <c r="P27" s="80">
        <v>5.0</v>
      </c>
      <c r="Q27" s="81">
        <f t="shared" si="2"/>
        <v>10.71428571</v>
      </c>
      <c r="R27" s="82">
        <f t="shared" si="3"/>
        <v>21.42857143</v>
      </c>
      <c r="S27" s="83">
        <f t="shared" si="4"/>
        <v>28.57142857</v>
      </c>
      <c r="T27" s="84">
        <f t="shared" si="5"/>
        <v>21.42857143</v>
      </c>
      <c r="U27" s="85">
        <f t="shared" si="6"/>
        <v>94.2951438</v>
      </c>
      <c r="V27" s="86">
        <f t="shared" si="7"/>
        <v>14.28571429</v>
      </c>
      <c r="W27" s="87">
        <f t="shared" si="8"/>
        <v>29.46723244</v>
      </c>
      <c r="X27" s="75">
        <f t="shared" si="9"/>
        <v>28.57142857</v>
      </c>
      <c r="Y27" s="75">
        <f t="shared" si="10"/>
        <v>103.7246582</v>
      </c>
      <c r="Z27" s="76">
        <f t="shared" si="11"/>
        <v>14.28571429</v>
      </c>
      <c r="AA27" s="77"/>
    </row>
    <row r="28">
      <c r="A28" s="14">
        <f t="shared" si="12"/>
        <v>24</v>
      </c>
      <c r="B28" s="14">
        <f>B27+400</f>
        <v>2700</v>
      </c>
      <c r="C28" s="14">
        <f t="shared" si="14"/>
        <v>49</v>
      </c>
      <c r="D28" s="7">
        <v>260000.0</v>
      </c>
      <c r="E28" s="14">
        <f t="shared" si="15"/>
        <v>74</v>
      </c>
      <c r="F28" s="7">
        <v>7200000.0</v>
      </c>
      <c r="G28" s="14">
        <f t="shared" si="16"/>
        <v>99</v>
      </c>
      <c r="H28" s="14">
        <f t="shared" si="21"/>
        <v>32000000</v>
      </c>
      <c r="I28" s="14">
        <f t="shared" si="17"/>
        <v>124</v>
      </c>
      <c r="J28" s="14">
        <f t="shared" si="18"/>
        <v>81000000</v>
      </c>
      <c r="K28" s="14">
        <f t="shared" si="19"/>
        <v>149</v>
      </c>
      <c r="L28" s="14">
        <f t="shared" si="22"/>
        <v>180000000</v>
      </c>
      <c r="N28" s="78">
        <f t="shared" si="1"/>
        <v>25</v>
      </c>
      <c r="O28" s="79">
        <v>15200.0</v>
      </c>
      <c r="P28" s="80">
        <v>5.0</v>
      </c>
      <c r="Q28" s="81">
        <f t="shared" si="2"/>
        <v>9.868421053</v>
      </c>
      <c r="R28" s="82">
        <f t="shared" si="3"/>
        <v>19.73684211</v>
      </c>
      <c r="S28" s="83">
        <f t="shared" si="4"/>
        <v>26.31578947</v>
      </c>
      <c r="T28" s="84">
        <f t="shared" si="5"/>
        <v>19.73684211</v>
      </c>
      <c r="U28" s="85">
        <f t="shared" si="6"/>
        <v>86.85079034</v>
      </c>
      <c r="V28" s="86">
        <f t="shared" si="7"/>
        <v>13.15789474</v>
      </c>
      <c r="W28" s="87">
        <f t="shared" si="8"/>
        <v>27.14087198</v>
      </c>
      <c r="X28" s="75">
        <f t="shared" si="9"/>
        <v>26.31578947</v>
      </c>
      <c r="Y28" s="75">
        <f t="shared" si="10"/>
        <v>95.53586938</v>
      </c>
      <c r="Z28" s="76">
        <f t="shared" si="11"/>
        <v>13.15789474</v>
      </c>
      <c r="AA28" s="77"/>
    </row>
    <row r="29">
      <c r="A29" s="14">
        <f t="shared" si="12"/>
        <v>25</v>
      </c>
      <c r="B29" s="14">
        <f>B28+500</f>
        <v>3200</v>
      </c>
      <c r="C29" s="14">
        <f t="shared" si="14"/>
        <v>50</v>
      </c>
      <c r="D29" s="7">
        <v>310000.0</v>
      </c>
      <c r="E29" s="14">
        <f t="shared" si="15"/>
        <v>75</v>
      </c>
      <c r="F29" s="7">
        <v>7900000.0</v>
      </c>
      <c r="G29" s="14">
        <f t="shared" si="16"/>
        <v>100</v>
      </c>
      <c r="H29" s="7">
        <v>3.3E7</v>
      </c>
      <c r="I29" s="14">
        <f t="shared" si="17"/>
        <v>125</v>
      </c>
      <c r="J29" s="14">
        <f t="shared" si="18"/>
        <v>83000000</v>
      </c>
      <c r="K29" s="14">
        <f t="shared" si="19"/>
        <v>150</v>
      </c>
      <c r="L29" s="14">
        <f t="shared" si="22"/>
        <v>185000000</v>
      </c>
      <c r="N29" s="78">
        <f t="shared" si="1"/>
        <v>26</v>
      </c>
      <c r="O29" s="79">
        <v>16400.0</v>
      </c>
      <c r="P29" s="80">
        <v>5.0</v>
      </c>
      <c r="Q29" s="81">
        <f t="shared" si="2"/>
        <v>9.146341463</v>
      </c>
      <c r="R29" s="82">
        <f t="shared" si="3"/>
        <v>18.29268293</v>
      </c>
      <c r="S29" s="83">
        <f t="shared" si="4"/>
        <v>24.3902439</v>
      </c>
      <c r="T29" s="84">
        <f t="shared" si="5"/>
        <v>18.29268293</v>
      </c>
      <c r="U29" s="85">
        <f t="shared" si="6"/>
        <v>80.49585446</v>
      </c>
      <c r="V29" s="86">
        <f t="shared" si="7"/>
        <v>12.19512195</v>
      </c>
      <c r="W29" s="87">
        <f t="shared" si="8"/>
        <v>25.15495452</v>
      </c>
      <c r="X29" s="75">
        <f t="shared" si="9"/>
        <v>24.3902439</v>
      </c>
      <c r="Y29" s="75">
        <f t="shared" si="10"/>
        <v>88.54543991</v>
      </c>
      <c r="Z29" s="76">
        <f t="shared" si="11"/>
        <v>12.19512195</v>
      </c>
      <c r="AA29" s="77"/>
    </row>
    <row r="30">
      <c r="N30" s="78">
        <f t="shared" si="1"/>
        <v>27</v>
      </c>
      <c r="O30" s="79">
        <v>18000.0</v>
      </c>
      <c r="P30" s="80">
        <v>5.0</v>
      </c>
      <c r="Q30" s="81">
        <f t="shared" si="2"/>
        <v>8.333333333</v>
      </c>
      <c r="R30" s="82">
        <f t="shared" si="3"/>
        <v>16.66666667</v>
      </c>
      <c r="S30" s="83">
        <f t="shared" si="4"/>
        <v>22.22222222</v>
      </c>
      <c r="T30" s="84">
        <f t="shared" si="5"/>
        <v>16.66666667</v>
      </c>
      <c r="U30" s="85">
        <f t="shared" si="6"/>
        <v>73.3406674</v>
      </c>
      <c r="V30" s="86">
        <f t="shared" si="7"/>
        <v>11.11111111</v>
      </c>
      <c r="W30" s="87">
        <f t="shared" si="8"/>
        <v>22.91895856</v>
      </c>
      <c r="X30" s="75">
        <f t="shared" si="9"/>
        <v>22.22222222</v>
      </c>
      <c r="Y30" s="75">
        <f t="shared" si="10"/>
        <v>80.67473414</v>
      </c>
      <c r="Z30" s="76">
        <f t="shared" si="11"/>
        <v>11.11111111</v>
      </c>
      <c r="AA30" s="77"/>
    </row>
    <row r="31">
      <c r="N31" s="78">
        <f t="shared" si="1"/>
        <v>28</v>
      </c>
      <c r="O31" s="79">
        <v>20000.0</v>
      </c>
      <c r="P31" s="80">
        <v>5.0</v>
      </c>
      <c r="Q31" s="81">
        <f t="shared" si="2"/>
        <v>7.5</v>
      </c>
      <c r="R31" s="82">
        <f t="shared" si="3"/>
        <v>15</v>
      </c>
      <c r="S31" s="83">
        <f t="shared" si="4"/>
        <v>20</v>
      </c>
      <c r="T31" s="84">
        <f t="shared" si="5"/>
        <v>15</v>
      </c>
      <c r="U31" s="85">
        <f t="shared" si="6"/>
        <v>66.00660066</v>
      </c>
      <c r="V31" s="86">
        <f t="shared" si="7"/>
        <v>10</v>
      </c>
      <c r="W31" s="87">
        <f t="shared" si="8"/>
        <v>20.62706271</v>
      </c>
      <c r="X31" s="75">
        <f t="shared" si="9"/>
        <v>20</v>
      </c>
      <c r="Y31" s="75">
        <f t="shared" si="10"/>
        <v>72.60726073</v>
      </c>
      <c r="Z31" s="76">
        <f t="shared" si="11"/>
        <v>10</v>
      </c>
      <c r="AA31" s="77"/>
    </row>
    <row r="32">
      <c r="N32" s="78">
        <f t="shared" si="1"/>
        <v>29</v>
      </c>
      <c r="O32" s="79">
        <v>22000.0</v>
      </c>
      <c r="P32" s="80">
        <v>5.0</v>
      </c>
      <c r="Q32" s="81">
        <f t="shared" si="2"/>
        <v>6.818181818</v>
      </c>
      <c r="R32" s="82">
        <f t="shared" si="3"/>
        <v>13.63636364</v>
      </c>
      <c r="S32" s="83">
        <f t="shared" si="4"/>
        <v>18.18181818</v>
      </c>
      <c r="T32" s="84">
        <f t="shared" si="5"/>
        <v>13.63636364</v>
      </c>
      <c r="U32" s="85">
        <f t="shared" si="6"/>
        <v>60.0060006</v>
      </c>
      <c r="V32" s="86">
        <f t="shared" si="7"/>
        <v>9.090909091</v>
      </c>
      <c r="W32" s="87">
        <f t="shared" si="8"/>
        <v>18.75187519</v>
      </c>
      <c r="X32" s="75">
        <f t="shared" si="9"/>
        <v>18.18181818</v>
      </c>
      <c r="Y32" s="75">
        <f t="shared" si="10"/>
        <v>66.00660066</v>
      </c>
      <c r="Z32" s="76">
        <f t="shared" si="11"/>
        <v>9.090909091</v>
      </c>
      <c r="AA32" s="77"/>
    </row>
    <row r="33">
      <c r="G33" s="7" t="s">
        <v>122</v>
      </c>
      <c r="H33" s="7" t="s">
        <v>123</v>
      </c>
      <c r="N33" s="107">
        <f t="shared" si="1"/>
        <v>30</v>
      </c>
      <c r="O33" s="108">
        <v>24000.0</v>
      </c>
      <c r="P33" s="109">
        <v>5.0</v>
      </c>
      <c r="Q33" s="81">
        <f t="shared" si="2"/>
        <v>6.25</v>
      </c>
      <c r="R33" s="82">
        <f t="shared" si="3"/>
        <v>12.5</v>
      </c>
      <c r="S33" s="83">
        <f t="shared" si="4"/>
        <v>16.66666667</v>
      </c>
      <c r="T33" s="84">
        <f t="shared" si="5"/>
        <v>12.5</v>
      </c>
      <c r="U33" s="85">
        <f t="shared" si="6"/>
        <v>55.00550055</v>
      </c>
      <c r="V33" s="86">
        <f t="shared" si="7"/>
        <v>8.333333333</v>
      </c>
      <c r="W33" s="87">
        <f t="shared" si="8"/>
        <v>17.18921892</v>
      </c>
      <c r="X33" s="75">
        <f t="shared" si="9"/>
        <v>16.66666667</v>
      </c>
      <c r="Y33" s="75">
        <f t="shared" si="10"/>
        <v>60.50605061</v>
      </c>
      <c r="Z33" s="76">
        <f t="shared" si="11"/>
        <v>8.333333333</v>
      </c>
      <c r="AA33" s="77"/>
    </row>
    <row r="34">
      <c r="G34" s="7">
        <v>495.0</v>
      </c>
      <c r="H34" s="7">
        <v>495.0</v>
      </c>
      <c r="N34" s="78">
        <f t="shared" si="1"/>
        <v>31</v>
      </c>
      <c r="O34" s="79">
        <v>26000.0</v>
      </c>
      <c r="P34" s="80" t="s">
        <v>124</v>
      </c>
      <c r="Q34" s="90">
        <f t="shared" si="2"/>
        <v>5.769230769</v>
      </c>
      <c r="R34" s="91">
        <f t="shared" si="3"/>
        <v>11.53846154</v>
      </c>
      <c r="S34" s="91">
        <f t="shared" si="4"/>
        <v>15.38461538</v>
      </c>
      <c r="T34" s="90">
        <f t="shared" si="5"/>
        <v>11.53846154</v>
      </c>
      <c r="U34" s="94">
        <f t="shared" si="6"/>
        <v>50.7743082</v>
      </c>
      <c r="V34" s="90">
        <f t="shared" si="7"/>
        <v>7.692307692</v>
      </c>
      <c r="W34" s="110">
        <f t="shared" si="8"/>
        <v>15.86697131</v>
      </c>
      <c r="X34" s="97">
        <f t="shared" si="9"/>
        <v>15.38461538</v>
      </c>
      <c r="Y34" s="97">
        <f t="shared" si="10"/>
        <v>55.85173902</v>
      </c>
      <c r="Z34" s="111">
        <f t="shared" si="11"/>
        <v>7.692307692</v>
      </c>
    </row>
    <row r="35">
      <c r="G35" s="7">
        <v>240.0</v>
      </c>
      <c r="H35" s="7">
        <v>240.0</v>
      </c>
      <c r="N35" s="78">
        <f t="shared" si="1"/>
        <v>32</v>
      </c>
      <c r="O35" s="79">
        <f t="shared" ref="O35:O43" si="23">O34+2000</f>
        <v>28000</v>
      </c>
      <c r="P35" s="80" t="s">
        <v>124</v>
      </c>
      <c r="Q35" s="81">
        <f t="shared" si="2"/>
        <v>5.357142857</v>
      </c>
      <c r="R35" s="82">
        <f t="shared" si="3"/>
        <v>10.71428571</v>
      </c>
      <c r="S35" s="82">
        <f t="shared" si="4"/>
        <v>14.28571429</v>
      </c>
      <c r="T35" s="81">
        <f t="shared" si="5"/>
        <v>10.71428571</v>
      </c>
      <c r="U35" s="85">
        <f t="shared" si="6"/>
        <v>47.1475719</v>
      </c>
      <c r="V35" s="81">
        <f t="shared" si="7"/>
        <v>7.142857143</v>
      </c>
      <c r="W35" s="112">
        <f t="shared" si="8"/>
        <v>14.73361622</v>
      </c>
      <c r="X35" s="75">
        <f t="shared" si="9"/>
        <v>14.28571429</v>
      </c>
      <c r="Y35" s="75">
        <f t="shared" si="10"/>
        <v>51.86232909</v>
      </c>
      <c r="Z35" s="76">
        <f t="shared" si="11"/>
        <v>7.142857143</v>
      </c>
    </row>
    <row r="36">
      <c r="G36" s="7">
        <v>63.0</v>
      </c>
      <c r="H36" s="7">
        <v>63.0</v>
      </c>
      <c r="N36" s="78">
        <f t="shared" si="1"/>
        <v>33</v>
      </c>
      <c r="O36" s="79">
        <f t="shared" si="23"/>
        <v>30000</v>
      </c>
      <c r="P36" s="80" t="s">
        <v>124</v>
      </c>
      <c r="Q36" s="81">
        <f t="shared" si="2"/>
        <v>5</v>
      </c>
      <c r="R36" s="82">
        <f t="shared" si="3"/>
        <v>10</v>
      </c>
      <c r="S36" s="82">
        <f t="shared" si="4"/>
        <v>13.33333333</v>
      </c>
      <c r="T36" s="81">
        <f t="shared" si="5"/>
        <v>10</v>
      </c>
      <c r="U36" s="85">
        <f t="shared" si="6"/>
        <v>44.00440044</v>
      </c>
      <c r="V36" s="81">
        <f t="shared" si="7"/>
        <v>6.666666667</v>
      </c>
      <c r="W36" s="112">
        <f t="shared" si="8"/>
        <v>13.75137514</v>
      </c>
      <c r="X36" s="75">
        <f t="shared" si="9"/>
        <v>13.33333333</v>
      </c>
      <c r="Y36" s="75">
        <f t="shared" si="10"/>
        <v>48.40484048</v>
      </c>
      <c r="Z36" s="76">
        <f t="shared" si="11"/>
        <v>6.666666667</v>
      </c>
    </row>
    <row r="37">
      <c r="G37" s="14">
        <f>345*5</f>
        <v>1725</v>
      </c>
      <c r="H37" s="14">
        <f>272*5</f>
        <v>1360</v>
      </c>
      <c r="N37" s="78">
        <f t="shared" si="1"/>
        <v>34</v>
      </c>
      <c r="O37" s="79">
        <f t="shared" si="23"/>
        <v>32000</v>
      </c>
      <c r="P37" s="80" t="s">
        <v>124</v>
      </c>
      <c r="Q37" s="81">
        <f t="shared" si="2"/>
        <v>4.6875</v>
      </c>
      <c r="R37" s="82">
        <f t="shared" si="3"/>
        <v>9.375</v>
      </c>
      <c r="S37" s="82">
        <f t="shared" si="4"/>
        <v>12.5</v>
      </c>
      <c r="T37" s="81">
        <f t="shared" si="5"/>
        <v>9.375</v>
      </c>
      <c r="U37" s="85">
        <f t="shared" si="6"/>
        <v>41.25412541</v>
      </c>
      <c r="V37" s="81">
        <f t="shared" si="7"/>
        <v>6.25</v>
      </c>
      <c r="W37" s="112">
        <f t="shared" si="8"/>
        <v>12.89191419</v>
      </c>
      <c r="X37" s="75">
        <f t="shared" si="9"/>
        <v>12.5</v>
      </c>
      <c r="Y37" s="75">
        <f t="shared" si="10"/>
        <v>45.37953795</v>
      </c>
      <c r="Z37" s="76">
        <f t="shared" si="11"/>
        <v>6.25</v>
      </c>
    </row>
    <row r="38">
      <c r="G38" s="14">
        <f t="shared" ref="G38:H38" si="24">SUM(G34:G37)</f>
        <v>2523</v>
      </c>
      <c r="H38" s="14">
        <f t="shared" si="24"/>
        <v>2158</v>
      </c>
      <c r="I38" s="14">
        <f>16.3*5</f>
        <v>81.5</v>
      </c>
      <c r="N38" s="78">
        <f t="shared" si="1"/>
        <v>35</v>
      </c>
      <c r="O38" s="79">
        <f t="shared" si="23"/>
        <v>34000</v>
      </c>
      <c r="P38" s="80" t="s">
        <v>124</v>
      </c>
      <c r="Q38" s="81">
        <f t="shared" si="2"/>
        <v>4.411764706</v>
      </c>
      <c r="R38" s="82">
        <f t="shared" si="3"/>
        <v>8.823529412</v>
      </c>
      <c r="S38" s="82">
        <f t="shared" si="4"/>
        <v>11.76470588</v>
      </c>
      <c r="T38" s="81">
        <f t="shared" si="5"/>
        <v>8.823529412</v>
      </c>
      <c r="U38" s="85">
        <f t="shared" si="6"/>
        <v>38.82741215</v>
      </c>
      <c r="V38" s="81">
        <f t="shared" si="7"/>
        <v>5.882352941</v>
      </c>
      <c r="W38" s="112">
        <f t="shared" si="8"/>
        <v>12.1335663</v>
      </c>
      <c r="X38" s="75">
        <f t="shared" si="9"/>
        <v>11.76470588</v>
      </c>
      <c r="Y38" s="75">
        <f t="shared" si="10"/>
        <v>42.71015337</v>
      </c>
      <c r="Z38" s="76">
        <f t="shared" si="11"/>
        <v>5.882352941</v>
      </c>
    </row>
    <row r="39">
      <c r="N39" s="78">
        <f t="shared" si="1"/>
        <v>36</v>
      </c>
      <c r="O39" s="79">
        <f t="shared" si="23"/>
        <v>36000</v>
      </c>
      <c r="P39" s="80" t="s">
        <v>124</v>
      </c>
      <c r="Q39" s="81">
        <f t="shared" si="2"/>
        <v>4.166666667</v>
      </c>
      <c r="R39" s="82">
        <f t="shared" si="3"/>
        <v>8.333333333</v>
      </c>
      <c r="S39" s="82">
        <f t="shared" si="4"/>
        <v>11.11111111</v>
      </c>
      <c r="T39" s="81">
        <f t="shared" si="5"/>
        <v>8.333333333</v>
      </c>
      <c r="U39" s="85">
        <f t="shared" si="6"/>
        <v>36.6703337</v>
      </c>
      <c r="V39" s="81">
        <f t="shared" si="7"/>
        <v>5.555555556</v>
      </c>
      <c r="W39" s="112">
        <f t="shared" si="8"/>
        <v>11.45947928</v>
      </c>
      <c r="X39" s="75">
        <f t="shared" si="9"/>
        <v>11.11111111</v>
      </c>
      <c r="Y39" s="75">
        <f t="shared" si="10"/>
        <v>40.33736707</v>
      </c>
      <c r="Z39" s="76">
        <f t="shared" si="11"/>
        <v>5.555555556</v>
      </c>
    </row>
    <row r="40">
      <c r="N40" s="78">
        <f t="shared" si="1"/>
        <v>37</v>
      </c>
      <c r="O40" s="79">
        <f t="shared" si="23"/>
        <v>38000</v>
      </c>
      <c r="P40" s="80" t="s">
        <v>124</v>
      </c>
      <c r="Q40" s="81">
        <f t="shared" si="2"/>
        <v>3.947368421</v>
      </c>
      <c r="R40" s="82">
        <f t="shared" si="3"/>
        <v>7.894736842</v>
      </c>
      <c r="S40" s="82">
        <f t="shared" si="4"/>
        <v>10.52631579</v>
      </c>
      <c r="T40" s="81">
        <f t="shared" si="5"/>
        <v>7.894736842</v>
      </c>
      <c r="U40" s="85">
        <f t="shared" si="6"/>
        <v>34.74031614</v>
      </c>
      <c r="V40" s="81">
        <f t="shared" si="7"/>
        <v>5.263157895</v>
      </c>
      <c r="W40" s="112">
        <f t="shared" si="8"/>
        <v>10.85634879</v>
      </c>
      <c r="X40" s="75">
        <f t="shared" si="9"/>
        <v>10.52631579</v>
      </c>
      <c r="Y40" s="75">
        <f t="shared" si="10"/>
        <v>38.21434775</v>
      </c>
      <c r="Z40" s="76">
        <f t="shared" si="11"/>
        <v>5.263157895</v>
      </c>
    </row>
    <row r="41">
      <c r="B41" s="7" t="s">
        <v>125</v>
      </c>
      <c r="C41" s="7" t="s">
        <v>126</v>
      </c>
      <c r="D41" s="7" t="s">
        <v>127</v>
      </c>
      <c r="E41" s="7" t="s">
        <v>128</v>
      </c>
      <c r="F41" s="7" t="s">
        <v>129</v>
      </c>
      <c r="G41" s="7" t="s">
        <v>130</v>
      </c>
      <c r="H41" s="7" t="s">
        <v>131</v>
      </c>
      <c r="I41" s="7">
        <v>24.0</v>
      </c>
      <c r="J41" s="7">
        <v>25.0</v>
      </c>
      <c r="K41" s="7">
        <v>26.0</v>
      </c>
      <c r="N41" s="78">
        <f t="shared" si="1"/>
        <v>38</v>
      </c>
      <c r="O41" s="79">
        <f t="shared" si="23"/>
        <v>40000</v>
      </c>
      <c r="P41" s="80" t="s">
        <v>124</v>
      </c>
      <c r="Q41" s="81">
        <f t="shared" si="2"/>
        <v>3.75</v>
      </c>
      <c r="R41" s="82">
        <f t="shared" si="3"/>
        <v>7.5</v>
      </c>
      <c r="S41" s="82">
        <f t="shared" si="4"/>
        <v>10</v>
      </c>
      <c r="T41" s="81">
        <f t="shared" si="5"/>
        <v>7.5</v>
      </c>
      <c r="U41" s="85">
        <f t="shared" si="6"/>
        <v>33.00330033</v>
      </c>
      <c r="V41" s="81">
        <f t="shared" si="7"/>
        <v>5</v>
      </c>
      <c r="W41" s="112">
        <f t="shared" si="8"/>
        <v>10.31353135</v>
      </c>
      <c r="X41" s="75">
        <f t="shared" si="9"/>
        <v>10</v>
      </c>
      <c r="Y41" s="75">
        <f t="shared" si="10"/>
        <v>36.30363036</v>
      </c>
      <c r="Z41" s="76">
        <f t="shared" si="11"/>
        <v>5</v>
      </c>
    </row>
    <row r="42">
      <c r="A42" s="7" t="s">
        <v>132</v>
      </c>
      <c r="B42" s="7">
        <v>502.1</v>
      </c>
      <c r="C42" s="113">
        <v>553.56</v>
      </c>
      <c r="D42" s="7">
        <v>610.32</v>
      </c>
      <c r="E42" s="7">
        <v>672.9</v>
      </c>
      <c r="F42" s="7">
        <v>741.84</v>
      </c>
      <c r="G42" s="7">
        <v>817.86</v>
      </c>
      <c r="H42" s="7">
        <v>1398.0</v>
      </c>
      <c r="I42" s="12">
        <f t="shared" ref="I42:K42" si="25">$H42*(1000*B42)</f>
        <v>701935800</v>
      </c>
      <c r="J42" s="12">
        <f t="shared" si="25"/>
        <v>773876880</v>
      </c>
      <c r="K42" s="12">
        <f t="shared" si="25"/>
        <v>853227360</v>
      </c>
      <c r="N42" s="78">
        <f t="shared" si="1"/>
        <v>39</v>
      </c>
      <c r="O42" s="79">
        <f t="shared" si="23"/>
        <v>42000</v>
      </c>
      <c r="P42" s="80" t="s">
        <v>124</v>
      </c>
      <c r="Q42" s="81">
        <f t="shared" si="2"/>
        <v>3.571428571</v>
      </c>
      <c r="R42" s="82">
        <f t="shared" si="3"/>
        <v>7.142857143</v>
      </c>
      <c r="S42" s="82">
        <f t="shared" si="4"/>
        <v>9.523809524</v>
      </c>
      <c r="T42" s="81">
        <f t="shared" si="5"/>
        <v>7.142857143</v>
      </c>
      <c r="U42" s="85">
        <f t="shared" si="6"/>
        <v>31.4317146</v>
      </c>
      <c r="V42" s="81">
        <f t="shared" si="7"/>
        <v>4.761904762</v>
      </c>
      <c r="W42" s="112">
        <f t="shared" si="8"/>
        <v>9.822410813</v>
      </c>
      <c r="X42" s="75">
        <f t="shared" si="9"/>
        <v>9.523809524</v>
      </c>
      <c r="Y42" s="75">
        <f t="shared" si="10"/>
        <v>34.57488606</v>
      </c>
      <c r="Z42" s="76">
        <f t="shared" si="11"/>
        <v>4.761904762</v>
      </c>
    </row>
    <row r="43">
      <c r="A43" s="7" t="s">
        <v>133</v>
      </c>
      <c r="B43" s="7">
        <v>4000.0</v>
      </c>
      <c r="C43" s="113">
        <v>4420.0</v>
      </c>
      <c r="D43" s="7">
        <v>4880.0</v>
      </c>
      <c r="E43" s="7">
        <v>5380.0</v>
      </c>
      <c r="F43" s="7">
        <v>5930.0</v>
      </c>
      <c r="G43" s="7">
        <v>6540.0</v>
      </c>
      <c r="H43" s="7">
        <v>235.0</v>
      </c>
      <c r="I43" s="12">
        <f t="shared" ref="I43:K43" si="26">$H43*(1000*B43)</f>
        <v>940000000</v>
      </c>
      <c r="J43" s="12">
        <f t="shared" si="26"/>
        <v>1038700000</v>
      </c>
      <c r="K43" s="12">
        <f t="shared" si="26"/>
        <v>1146800000</v>
      </c>
      <c r="N43" s="107">
        <f t="shared" si="1"/>
        <v>40</v>
      </c>
      <c r="O43" s="108">
        <f t="shared" si="23"/>
        <v>44000</v>
      </c>
      <c r="P43" s="80" t="s">
        <v>124</v>
      </c>
      <c r="Q43" s="81">
        <f t="shared" si="2"/>
        <v>3.409090909</v>
      </c>
      <c r="R43" s="82">
        <f t="shared" si="3"/>
        <v>6.818181818</v>
      </c>
      <c r="S43" s="82">
        <f t="shared" si="4"/>
        <v>9.090909091</v>
      </c>
      <c r="T43" s="81">
        <f t="shared" si="5"/>
        <v>6.818181818</v>
      </c>
      <c r="U43" s="85">
        <f t="shared" si="6"/>
        <v>30.0030003</v>
      </c>
      <c r="V43" s="81">
        <f t="shared" si="7"/>
        <v>4.545454545</v>
      </c>
      <c r="W43" s="112">
        <f t="shared" si="8"/>
        <v>9.375937594</v>
      </c>
      <c r="X43" s="75">
        <f t="shared" si="9"/>
        <v>9.090909091</v>
      </c>
      <c r="Y43" s="75">
        <f t="shared" si="10"/>
        <v>33.00330033</v>
      </c>
      <c r="Z43" s="76">
        <f t="shared" si="11"/>
        <v>4.545454545</v>
      </c>
    </row>
    <row r="44">
      <c r="A44" s="7" t="s">
        <v>134</v>
      </c>
      <c r="B44" s="7">
        <v>12000.0</v>
      </c>
      <c r="C44" s="113">
        <v>13280.0</v>
      </c>
      <c r="D44" s="7">
        <v>14640.0</v>
      </c>
      <c r="E44" s="7">
        <v>16140.0</v>
      </c>
      <c r="F44" s="7">
        <v>17800.0</v>
      </c>
      <c r="G44" s="7">
        <v>19620.0</v>
      </c>
      <c r="H44" s="7">
        <v>0.0</v>
      </c>
      <c r="I44" s="12">
        <f t="shared" ref="I44:K44" si="27">$H44*(1000*B44)</f>
        <v>0</v>
      </c>
      <c r="J44" s="12">
        <f t="shared" si="27"/>
        <v>0</v>
      </c>
      <c r="K44" s="12">
        <f t="shared" si="27"/>
        <v>0</v>
      </c>
      <c r="N44" s="114" t="s">
        <v>135</v>
      </c>
      <c r="O44" s="115"/>
      <c r="P44" s="115"/>
      <c r="Q44" s="115"/>
      <c r="R44" s="115"/>
      <c r="S44" s="115"/>
      <c r="T44" s="115"/>
      <c r="U44" s="115"/>
      <c r="V44" s="115"/>
      <c r="W44" s="115"/>
      <c r="X44" s="115"/>
      <c r="Y44" s="115"/>
      <c r="Z44" s="116"/>
    </row>
    <row r="45">
      <c r="A45" s="7" t="s">
        <v>136</v>
      </c>
      <c r="B45" s="7">
        <v>0.0</v>
      </c>
      <c r="C45" s="113">
        <v>0.0</v>
      </c>
      <c r="D45" s="7">
        <v>0.0</v>
      </c>
      <c r="E45" s="7">
        <v>0.0</v>
      </c>
      <c r="F45" s="7">
        <v>0.0</v>
      </c>
      <c r="G45" s="7">
        <v>1200000.0</v>
      </c>
      <c r="H45" s="7">
        <v>1.0</v>
      </c>
      <c r="I45" s="12">
        <f>H45*(1000*B45)</f>
        <v>0</v>
      </c>
      <c r="J45" s="12">
        <f t="shared" ref="J45:K45" si="28">$H45*(1000*C45)</f>
        <v>0</v>
      </c>
      <c r="K45" s="12">
        <f t="shared" si="28"/>
        <v>0</v>
      </c>
      <c r="N45" s="18"/>
      <c r="O45" s="7"/>
      <c r="P45" s="7"/>
      <c r="Q45" s="89"/>
      <c r="R45" s="89"/>
      <c r="S45" s="89"/>
      <c r="T45" s="89"/>
      <c r="U45" s="89"/>
      <c r="V45" s="89"/>
      <c r="W45" s="89"/>
      <c r="X45" s="89"/>
      <c r="Y45" s="89"/>
      <c r="Z45" s="77"/>
    </row>
    <row r="46">
      <c r="B46" s="7" t="s">
        <v>137</v>
      </c>
      <c r="I46" s="12">
        <f t="shared" ref="I46:K46" si="29">SUM(I42:I45)</f>
        <v>1641935800</v>
      </c>
      <c r="J46" s="12">
        <f t="shared" si="29"/>
        <v>1812576880</v>
      </c>
      <c r="K46" s="12">
        <f t="shared" si="29"/>
        <v>2000027360</v>
      </c>
      <c r="R46" s="89"/>
      <c r="S46" s="20"/>
    </row>
    <row r="47">
      <c r="R47" s="89"/>
      <c r="S47" s="20"/>
      <c r="T47" s="7"/>
      <c r="U47" s="7"/>
    </row>
    <row r="48">
      <c r="R48" s="89"/>
      <c r="S48" s="20"/>
      <c r="T48" s="7"/>
      <c r="U48" s="7"/>
    </row>
    <row r="49">
      <c r="H49" s="7">
        <v>27.0</v>
      </c>
      <c r="I49" s="7">
        <v>28.0</v>
      </c>
      <c r="J49" s="7">
        <v>29.0</v>
      </c>
      <c r="K49" s="7">
        <v>30.0</v>
      </c>
      <c r="R49" s="89"/>
      <c r="S49" s="20"/>
      <c r="T49" s="7"/>
      <c r="U49" s="7"/>
    </row>
    <row r="50">
      <c r="H50" s="12">
        <f t="shared" ref="H50:J50" si="30">$H42*(1000*E42)</f>
        <v>940714200</v>
      </c>
      <c r="I50" s="12">
        <f t="shared" si="30"/>
        <v>1037092320</v>
      </c>
      <c r="J50" s="12">
        <f t="shared" si="30"/>
        <v>1143368280</v>
      </c>
      <c r="R50" s="89"/>
      <c r="S50" s="20"/>
      <c r="T50" s="7"/>
      <c r="U50" s="7"/>
    </row>
    <row r="51">
      <c r="H51" s="12">
        <f t="shared" ref="H51:J51" si="31">$H43*(1000*E43)</f>
        <v>1264300000</v>
      </c>
      <c r="I51" s="12">
        <f t="shared" si="31"/>
        <v>1393550000</v>
      </c>
      <c r="J51" s="12">
        <f t="shared" si="31"/>
        <v>1536900000</v>
      </c>
      <c r="R51" s="89"/>
      <c r="S51" s="20"/>
      <c r="T51" s="7"/>
      <c r="U51" s="7"/>
    </row>
    <row r="52">
      <c r="H52" s="12">
        <f t="shared" ref="H52:J52" si="32">$H44*(1000*E44)</f>
        <v>0</v>
      </c>
      <c r="I52" s="12">
        <f t="shared" si="32"/>
        <v>0</v>
      </c>
      <c r="J52" s="12">
        <f t="shared" si="32"/>
        <v>0</v>
      </c>
      <c r="R52" s="89"/>
      <c r="S52" s="20"/>
      <c r="T52" s="7"/>
      <c r="U52" s="7"/>
    </row>
    <row r="53">
      <c r="H53" s="12">
        <f t="shared" ref="H53:J53" si="33">$H45*(1000*E45)</f>
        <v>0</v>
      </c>
      <c r="I53" s="12">
        <f t="shared" si="33"/>
        <v>0</v>
      </c>
      <c r="J53" s="12">
        <f t="shared" si="33"/>
        <v>1200000000</v>
      </c>
      <c r="R53" s="89"/>
      <c r="S53" s="20"/>
      <c r="T53" s="7"/>
      <c r="U53" s="7"/>
    </row>
    <row r="54">
      <c r="H54" s="12">
        <f t="shared" ref="H54:J54" si="34">SUM(H50:H53)</f>
        <v>2205014200</v>
      </c>
      <c r="I54" s="12">
        <f t="shared" si="34"/>
        <v>2430642320</v>
      </c>
      <c r="J54" s="12">
        <f t="shared" si="34"/>
        <v>3880268280</v>
      </c>
      <c r="R54" s="89"/>
      <c r="S54" s="20"/>
      <c r="T54" s="7"/>
      <c r="U54" s="7"/>
    </row>
    <row r="55">
      <c r="R55" s="89"/>
      <c r="S55" s="20"/>
      <c r="T55" s="7"/>
      <c r="U55" s="7"/>
    </row>
    <row r="56">
      <c r="R56" s="89"/>
      <c r="S56" s="20"/>
      <c r="T56" s="7"/>
      <c r="U56" s="7"/>
    </row>
    <row r="57">
      <c r="R57" s="89"/>
      <c r="S57" s="20"/>
      <c r="T57" s="7"/>
      <c r="U57" s="7"/>
    </row>
    <row r="58">
      <c r="R58" s="89"/>
      <c r="S58" s="117"/>
    </row>
    <row r="59">
      <c r="R59" s="89"/>
      <c r="S59" s="89"/>
    </row>
    <row r="60">
      <c r="R60" s="89"/>
      <c r="S60" s="89"/>
    </row>
    <row r="61">
      <c r="R61" s="89"/>
      <c r="S61" s="89"/>
    </row>
    <row r="62">
      <c r="R62" s="89"/>
      <c r="S62" s="89"/>
    </row>
    <row r="63">
      <c r="R63" s="89"/>
      <c r="S63" s="89"/>
    </row>
    <row r="64">
      <c r="R64" s="89"/>
      <c r="S64" s="89"/>
    </row>
    <row r="65">
      <c r="R65" s="89"/>
      <c r="S65" s="89"/>
    </row>
    <row r="66">
      <c r="R66" s="89"/>
      <c r="S66" s="89"/>
    </row>
    <row r="67">
      <c r="R67" s="89"/>
      <c r="S67" s="89"/>
    </row>
    <row r="68">
      <c r="R68" s="89"/>
      <c r="S68" s="89"/>
    </row>
    <row r="69">
      <c r="R69" s="89"/>
      <c r="S69" s="89"/>
    </row>
    <row r="70">
      <c r="R70" s="89"/>
      <c r="S70" s="89"/>
    </row>
    <row r="71">
      <c r="R71" s="89"/>
      <c r="S71" s="89"/>
    </row>
    <row r="72">
      <c r="R72" s="89"/>
      <c r="S72" s="89"/>
    </row>
    <row r="73">
      <c r="R73" s="89"/>
      <c r="S73" s="89"/>
    </row>
    <row r="74">
      <c r="R74" s="89"/>
      <c r="S74" s="89"/>
    </row>
    <row r="75">
      <c r="R75" s="89"/>
      <c r="S75" s="89"/>
    </row>
    <row r="76">
      <c r="R76" s="89"/>
      <c r="S76" s="89"/>
    </row>
    <row r="77">
      <c r="R77" s="89"/>
      <c r="S77" s="89"/>
    </row>
    <row r="78">
      <c r="R78" s="89"/>
      <c r="S78" s="89"/>
    </row>
    <row r="79">
      <c r="R79" s="89"/>
      <c r="S79" s="89"/>
    </row>
    <row r="80">
      <c r="R80" s="89"/>
      <c r="S80" s="89"/>
    </row>
    <row r="81">
      <c r="R81" s="89"/>
      <c r="S81" s="89"/>
    </row>
    <row r="82">
      <c r="R82" s="89"/>
      <c r="S82" s="89"/>
    </row>
    <row r="83">
      <c r="R83" s="89"/>
      <c r="S83" s="89"/>
    </row>
    <row r="84">
      <c r="R84" s="89"/>
      <c r="S84" s="89"/>
    </row>
    <row r="85">
      <c r="R85" s="89"/>
      <c r="S85" s="89"/>
    </row>
    <row r="86">
      <c r="R86" s="89"/>
      <c r="S86" s="89"/>
    </row>
    <row r="87">
      <c r="R87" s="89"/>
      <c r="S87" s="89"/>
    </row>
    <row r="88">
      <c r="R88" s="89"/>
      <c r="S88" s="89"/>
    </row>
    <row r="89">
      <c r="R89" s="89"/>
      <c r="S89" s="89"/>
    </row>
    <row r="90">
      <c r="R90" s="89"/>
      <c r="S90" s="89"/>
    </row>
    <row r="91">
      <c r="R91" s="89"/>
      <c r="S91" s="89"/>
    </row>
    <row r="92">
      <c r="R92" s="89"/>
      <c r="S92" s="89"/>
    </row>
    <row r="93">
      <c r="R93" s="89"/>
      <c r="S93" s="89"/>
    </row>
    <row r="94">
      <c r="R94" s="89"/>
      <c r="S94" s="89"/>
    </row>
    <row r="95">
      <c r="R95" s="89"/>
      <c r="S95" s="89"/>
    </row>
    <row r="96">
      <c r="R96" s="89"/>
      <c r="S96" s="89"/>
    </row>
    <row r="97">
      <c r="R97" s="89"/>
      <c r="S97" s="89"/>
    </row>
    <row r="98">
      <c r="R98" s="89"/>
      <c r="S98" s="89"/>
    </row>
    <row r="99">
      <c r="R99" s="89"/>
      <c r="S99" s="89"/>
    </row>
    <row r="100">
      <c r="R100" s="89"/>
      <c r="S100" s="89"/>
    </row>
    <row r="101">
      <c r="R101" s="89"/>
      <c r="S101" s="89"/>
    </row>
    <row r="102">
      <c r="R102" s="89"/>
      <c r="S102" s="89"/>
    </row>
    <row r="103">
      <c r="R103" s="89"/>
      <c r="S103" s="89"/>
    </row>
    <row r="104">
      <c r="R104" s="89"/>
      <c r="S104" s="89"/>
    </row>
    <row r="105">
      <c r="R105" s="89"/>
      <c r="S105" s="89"/>
    </row>
    <row r="106">
      <c r="R106" s="89"/>
      <c r="S106" s="89"/>
    </row>
    <row r="107">
      <c r="R107" s="89"/>
      <c r="S107" s="89"/>
    </row>
    <row r="108">
      <c r="R108" s="89"/>
      <c r="S108" s="89"/>
    </row>
    <row r="109">
      <c r="R109" s="89"/>
      <c r="S109" s="89"/>
    </row>
    <row r="110">
      <c r="R110" s="89"/>
      <c r="S110" s="89"/>
    </row>
    <row r="111">
      <c r="R111" s="89"/>
      <c r="S111" s="89"/>
    </row>
    <row r="112">
      <c r="R112" s="89"/>
      <c r="S112" s="89"/>
    </row>
    <row r="113">
      <c r="R113" s="89"/>
      <c r="S113" s="89"/>
    </row>
    <row r="114">
      <c r="R114" s="89"/>
      <c r="S114" s="89"/>
    </row>
    <row r="115">
      <c r="R115" s="89"/>
      <c r="S115" s="89"/>
    </row>
    <row r="116">
      <c r="R116" s="89"/>
      <c r="S116" s="89"/>
    </row>
    <row r="117">
      <c r="R117" s="89"/>
      <c r="S117" s="89"/>
    </row>
    <row r="118">
      <c r="R118" s="89"/>
      <c r="S118" s="89"/>
    </row>
    <row r="119">
      <c r="R119" s="89"/>
      <c r="S119" s="89"/>
    </row>
    <row r="120">
      <c r="R120" s="89"/>
      <c r="S120" s="89"/>
    </row>
    <row r="121">
      <c r="R121" s="89"/>
      <c r="S121" s="89"/>
    </row>
    <row r="122">
      <c r="R122" s="89"/>
      <c r="S122" s="89"/>
    </row>
    <row r="123">
      <c r="R123" s="89"/>
      <c r="S123" s="89"/>
    </row>
    <row r="124">
      <c r="R124" s="89"/>
      <c r="S124" s="89"/>
    </row>
    <row r="125">
      <c r="R125" s="89"/>
      <c r="S125" s="89"/>
    </row>
    <row r="126">
      <c r="R126" s="89"/>
      <c r="S126" s="89"/>
    </row>
    <row r="127">
      <c r="R127" s="89"/>
      <c r="S127" s="89"/>
    </row>
    <row r="128">
      <c r="R128" s="89"/>
      <c r="S128" s="89"/>
    </row>
    <row r="129">
      <c r="R129" s="89"/>
      <c r="S129" s="89"/>
    </row>
    <row r="130">
      <c r="R130" s="89"/>
      <c r="S130" s="89"/>
    </row>
    <row r="131">
      <c r="R131" s="89"/>
      <c r="S131" s="89"/>
    </row>
    <row r="132">
      <c r="R132" s="89"/>
      <c r="S132" s="89"/>
    </row>
    <row r="133">
      <c r="R133" s="89"/>
      <c r="S133" s="89"/>
    </row>
    <row r="134">
      <c r="R134" s="89"/>
      <c r="S134" s="89"/>
    </row>
    <row r="135">
      <c r="R135" s="89"/>
      <c r="S135" s="89"/>
    </row>
    <row r="136">
      <c r="R136" s="89"/>
      <c r="S136" s="89"/>
    </row>
    <row r="137">
      <c r="R137" s="89"/>
      <c r="S137" s="89"/>
    </row>
    <row r="138">
      <c r="R138" s="89"/>
      <c r="S138" s="89"/>
    </row>
    <row r="139">
      <c r="R139" s="89"/>
      <c r="S139" s="89"/>
    </row>
    <row r="140">
      <c r="R140" s="89"/>
      <c r="S140" s="89"/>
    </row>
    <row r="141">
      <c r="R141" s="89"/>
      <c r="S141" s="89"/>
    </row>
    <row r="142">
      <c r="R142" s="89"/>
      <c r="S142" s="89"/>
    </row>
    <row r="143">
      <c r="R143" s="89"/>
      <c r="S143" s="89"/>
    </row>
    <row r="144">
      <c r="R144" s="89"/>
      <c r="S144" s="89"/>
    </row>
    <row r="145">
      <c r="R145" s="89"/>
      <c r="S145" s="89"/>
    </row>
    <row r="146">
      <c r="R146" s="89"/>
      <c r="S146" s="89"/>
    </row>
    <row r="147">
      <c r="R147" s="89"/>
      <c r="S147" s="89"/>
    </row>
    <row r="148">
      <c r="R148" s="89"/>
      <c r="S148" s="89"/>
    </row>
    <row r="149">
      <c r="R149" s="89"/>
      <c r="S149" s="89"/>
    </row>
    <row r="150">
      <c r="R150" s="89"/>
      <c r="S150" s="89"/>
    </row>
    <row r="151">
      <c r="R151" s="89"/>
      <c r="S151" s="89"/>
    </row>
    <row r="152">
      <c r="R152" s="89"/>
      <c r="S152" s="89"/>
    </row>
    <row r="153">
      <c r="R153" s="89"/>
      <c r="S153" s="89"/>
    </row>
    <row r="154">
      <c r="R154" s="89"/>
      <c r="S154" s="89"/>
    </row>
    <row r="155">
      <c r="R155" s="89"/>
      <c r="S155" s="89"/>
    </row>
    <row r="156">
      <c r="R156" s="89"/>
      <c r="S156" s="89"/>
    </row>
    <row r="157">
      <c r="R157" s="89"/>
      <c r="S157" s="89"/>
    </row>
    <row r="158">
      <c r="R158" s="89"/>
      <c r="S158" s="89"/>
    </row>
    <row r="159">
      <c r="R159" s="89"/>
      <c r="S159" s="89"/>
    </row>
    <row r="160">
      <c r="R160" s="89"/>
      <c r="S160" s="89"/>
    </row>
    <row r="161">
      <c r="R161" s="89"/>
      <c r="S161" s="89"/>
    </row>
    <row r="162">
      <c r="R162" s="89"/>
      <c r="S162" s="89"/>
    </row>
    <row r="163">
      <c r="R163" s="89"/>
      <c r="S163" s="89"/>
    </row>
    <row r="164">
      <c r="R164" s="89"/>
      <c r="S164" s="89"/>
    </row>
    <row r="165">
      <c r="R165" s="89"/>
      <c r="S165" s="89"/>
    </row>
    <row r="166">
      <c r="R166" s="89"/>
      <c r="S166" s="89"/>
    </row>
    <row r="167">
      <c r="R167" s="89"/>
      <c r="S167" s="89"/>
    </row>
    <row r="168">
      <c r="R168" s="89"/>
      <c r="S168" s="89"/>
    </row>
    <row r="169">
      <c r="R169" s="89"/>
      <c r="S169" s="89"/>
    </row>
    <row r="170">
      <c r="R170" s="89"/>
      <c r="S170" s="89"/>
    </row>
    <row r="171">
      <c r="R171" s="89"/>
      <c r="S171" s="89"/>
    </row>
    <row r="172">
      <c r="R172" s="89"/>
      <c r="S172" s="89"/>
    </row>
    <row r="173">
      <c r="R173" s="89"/>
      <c r="S173" s="89"/>
    </row>
    <row r="174">
      <c r="R174" s="89"/>
      <c r="S174" s="89"/>
    </row>
    <row r="175">
      <c r="R175" s="89"/>
      <c r="S175" s="89"/>
    </row>
    <row r="176">
      <c r="R176" s="89"/>
      <c r="S176" s="89"/>
    </row>
    <row r="177">
      <c r="R177" s="89"/>
      <c r="S177" s="89"/>
    </row>
    <row r="178">
      <c r="R178" s="89"/>
      <c r="S178" s="89"/>
    </row>
    <row r="179">
      <c r="R179" s="89"/>
      <c r="S179" s="89"/>
    </row>
    <row r="180">
      <c r="R180" s="89"/>
      <c r="S180" s="89"/>
    </row>
    <row r="181">
      <c r="R181" s="89"/>
      <c r="S181" s="89"/>
    </row>
    <row r="182">
      <c r="R182" s="89"/>
      <c r="S182" s="89"/>
    </row>
    <row r="183">
      <c r="R183" s="89"/>
      <c r="S183" s="89"/>
    </row>
    <row r="184">
      <c r="R184" s="89"/>
      <c r="S184" s="89"/>
    </row>
    <row r="185">
      <c r="R185" s="89"/>
      <c r="S185" s="89"/>
    </row>
    <row r="186">
      <c r="R186" s="89"/>
      <c r="S186" s="89"/>
    </row>
    <row r="187">
      <c r="R187" s="89"/>
      <c r="S187" s="89"/>
    </row>
    <row r="188">
      <c r="R188" s="89"/>
      <c r="S188" s="89"/>
    </row>
    <row r="189">
      <c r="R189" s="89"/>
      <c r="S189" s="89"/>
    </row>
    <row r="190">
      <c r="R190" s="89"/>
      <c r="S190" s="89"/>
    </row>
    <row r="191">
      <c r="R191" s="89"/>
      <c r="S191" s="89"/>
    </row>
    <row r="192">
      <c r="R192" s="89"/>
      <c r="S192" s="89"/>
    </row>
    <row r="193">
      <c r="R193" s="89"/>
      <c r="S193" s="89"/>
    </row>
    <row r="194">
      <c r="R194" s="89"/>
      <c r="S194" s="89"/>
    </row>
    <row r="195">
      <c r="R195" s="89"/>
      <c r="S195" s="89"/>
    </row>
    <row r="196">
      <c r="R196" s="89"/>
      <c r="S196" s="89"/>
    </row>
    <row r="197">
      <c r="R197" s="89"/>
      <c r="S197" s="89"/>
    </row>
    <row r="198">
      <c r="R198" s="89"/>
      <c r="S198" s="89"/>
    </row>
    <row r="199">
      <c r="R199" s="89"/>
      <c r="S199" s="89"/>
    </row>
    <row r="200">
      <c r="R200" s="89"/>
      <c r="S200" s="89"/>
    </row>
    <row r="201">
      <c r="R201" s="89"/>
      <c r="S201" s="89"/>
    </row>
    <row r="202">
      <c r="R202" s="89"/>
      <c r="S202" s="89"/>
    </row>
    <row r="203">
      <c r="R203" s="89"/>
      <c r="S203" s="89"/>
    </row>
    <row r="204">
      <c r="R204" s="89"/>
      <c r="S204" s="89"/>
    </row>
    <row r="205">
      <c r="R205" s="89"/>
      <c r="S205" s="89"/>
    </row>
    <row r="206">
      <c r="R206" s="89"/>
      <c r="S206" s="89"/>
    </row>
    <row r="207">
      <c r="R207" s="89"/>
      <c r="S207" s="89"/>
    </row>
    <row r="208">
      <c r="R208" s="89"/>
      <c r="S208" s="89"/>
    </row>
    <row r="209">
      <c r="R209" s="89"/>
      <c r="S209" s="89"/>
    </row>
    <row r="210">
      <c r="R210" s="89"/>
      <c r="S210" s="89"/>
    </row>
    <row r="211">
      <c r="R211" s="89"/>
      <c r="S211" s="89"/>
    </row>
    <row r="212">
      <c r="R212" s="89"/>
      <c r="S212" s="89"/>
    </row>
    <row r="213">
      <c r="R213" s="89"/>
      <c r="S213" s="89"/>
    </row>
    <row r="214">
      <c r="R214" s="89"/>
      <c r="S214" s="89"/>
    </row>
    <row r="215">
      <c r="R215" s="89"/>
      <c r="S215" s="89"/>
    </row>
    <row r="216">
      <c r="R216" s="89"/>
      <c r="S216" s="89"/>
    </row>
    <row r="217">
      <c r="R217" s="89"/>
      <c r="S217" s="89"/>
    </row>
    <row r="218">
      <c r="R218" s="89"/>
      <c r="S218" s="89"/>
    </row>
    <row r="219">
      <c r="R219" s="89"/>
      <c r="S219" s="89"/>
    </row>
    <row r="220">
      <c r="R220" s="89"/>
      <c r="S220" s="89"/>
    </row>
    <row r="221">
      <c r="R221" s="89"/>
      <c r="S221" s="89"/>
    </row>
    <row r="222">
      <c r="R222" s="89"/>
      <c r="S222" s="89"/>
    </row>
    <row r="223">
      <c r="R223" s="89"/>
      <c r="S223" s="89"/>
    </row>
    <row r="224">
      <c r="R224" s="89"/>
      <c r="S224" s="89"/>
    </row>
    <row r="225">
      <c r="R225" s="89"/>
      <c r="S225" s="89"/>
    </row>
    <row r="226">
      <c r="R226" s="89"/>
      <c r="S226" s="89"/>
    </row>
    <row r="227">
      <c r="R227" s="89"/>
      <c r="S227" s="89"/>
    </row>
    <row r="228">
      <c r="R228" s="89"/>
      <c r="S228" s="89"/>
    </row>
    <row r="229">
      <c r="R229" s="89"/>
      <c r="S229" s="89"/>
    </row>
    <row r="230">
      <c r="R230" s="89"/>
      <c r="S230" s="89"/>
    </row>
    <row r="231">
      <c r="R231" s="89"/>
      <c r="S231" s="89"/>
    </row>
    <row r="232">
      <c r="R232" s="89"/>
      <c r="S232" s="89"/>
    </row>
    <row r="233">
      <c r="R233" s="89"/>
      <c r="S233" s="89"/>
    </row>
    <row r="234">
      <c r="R234" s="89"/>
      <c r="S234" s="89"/>
    </row>
    <row r="235">
      <c r="R235" s="89"/>
      <c r="S235" s="89"/>
    </row>
    <row r="236">
      <c r="R236" s="89"/>
      <c r="S236" s="89"/>
    </row>
    <row r="237">
      <c r="R237" s="89"/>
      <c r="S237" s="89"/>
    </row>
    <row r="238">
      <c r="R238" s="89"/>
      <c r="S238" s="89"/>
    </row>
    <row r="239">
      <c r="R239" s="89"/>
      <c r="S239" s="89"/>
    </row>
    <row r="240">
      <c r="R240" s="89"/>
      <c r="S240" s="89"/>
    </row>
    <row r="241">
      <c r="R241" s="89"/>
      <c r="S241" s="89"/>
    </row>
    <row r="242">
      <c r="R242" s="89"/>
      <c r="S242" s="89"/>
    </row>
    <row r="243">
      <c r="R243" s="89"/>
      <c r="S243" s="89"/>
    </row>
    <row r="244">
      <c r="R244" s="89"/>
      <c r="S244" s="89"/>
    </row>
    <row r="245">
      <c r="R245" s="89"/>
      <c r="S245" s="89"/>
    </row>
    <row r="246">
      <c r="R246" s="89"/>
      <c r="S246" s="89"/>
    </row>
    <row r="247">
      <c r="R247" s="89"/>
      <c r="S247" s="89"/>
    </row>
    <row r="248">
      <c r="R248" s="89"/>
      <c r="S248" s="89"/>
    </row>
    <row r="249">
      <c r="R249" s="89"/>
      <c r="S249" s="89"/>
    </row>
    <row r="250">
      <c r="R250" s="89"/>
      <c r="S250" s="89"/>
    </row>
    <row r="251">
      <c r="R251" s="89"/>
      <c r="S251" s="89"/>
    </row>
    <row r="252">
      <c r="R252" s="89"/>
      <c r="S252" s="89"/>
    </row>
    <row r="253">
      <c r="R253" s="89"/>
      <c r="S253" s="89"/>
    </row>
    <row r="254">
      <c r="R254" s="89"/>
      <c r="S254" s="89"/>
    </row>
    <row r="255">
      <c r="R255" s="89"/>
      <c r="S255" s="89"/>
    </row>
    <row r="256">
      <c r="R256" s="89"/>
      <c r="S256" s="89"/>
    </row>
    <row r="257">
      <c r="R257" s="89"/>
      <c r="S257" s="89"/>
    </row>
    <row r="258">
      <c r="R258" s="89"/>
      <c r="S258" s="89"/>
    </row>
    <row r="259">
      <c r="R259" s="89"/>
      <c r="S259" s="89"/>
    </row>
    <row r="260">
      <c r="R260" s="89"/>
      <c r="S260" s="89"/>
    </row>
    <row r="261">
      <c r="R261" s="89"/>
      <c r="S261" s="89"/>
    </row>
    <row r="262">
      <c r="R262" s="89"/>
      <c r="S262" s="89"/>
    </row>
    <row r="263">
      <c r="R263" s="89"/>
      <c r="S263" s="89"/>
    </row>
    <row r="264">
      <c r="R264" s="89"/>
      <c r="S264" s="89"/>
    </row>
    <row r="265">
      <c r="R265" s="89"/>
      <c r="S265" s="89"/>
    </row>
    <row r="266">
      <c r="R266" s="89"/>
      <c r="S266" s="89"/>
    </row>
    <row r="267">
      <c r="R267" s="89"/>
      <c r="S267" s="89"/>
    </row>
    <row r="268">
      <c r="R268" s="89"/>
      <c r="S268" s="89"/>
    </row>
    <row r="269">
      <c r="R269" s="89"/>
      <c r="S269" s="89"/>
    </row>
    <row r="270">
      <c r="R270" s="89"/>
      <c r="S270" s="89"/>
    </row>
    <row r="271">
      <c r="R271" s="89"/>
      <c r="S271" s="89"/>
    </row>
    <row r="272">
      <c r="R272" s="89"/>
      <c r="S272" s="89"/>
    </row>
    <row r="273">
      <c r="R273" s="89"/>
      <c r="S273" s="89"/>
    </row>
    <row r="274">
      <c r="R274" s="89"/>
      <c r="S274" s="89"/>
    </row>
    <row r="275">
      <c r="R275" s="89"/>
      <c r="S275" s="89"/>
    </row>
    <row r="276">
      <c r="R276" s="89"/>
      <c r="S276" s="89"/>
    </row>
    <row r="277">
      <c r="R277" s="89"/>
      <c r="S277" s="89"/>
    </row>
    <row r="278">
      <c r="R278" s="89"/>
      <c r="S278" s="89"/>
    </row>
    <row r="279">
      <c r="R279" s="89"/>
      <c r="S279" s="89"/>
    </row>
    <row r="280">
      <c r="R280" s="89"/>
      <c r="S280" s="89"/>
    </row>
    <row r="281">
      <c r="R281" s="89"/>
      <c r="S281" s="89"/>
    </row>
    <row r="282">
      <c r="R282" s="89"/>
      <c r="S282" s="89"/>
    </row>
    <row r="283">
      <c r="R283" s="89"/>
      <c r="S283" s="89"/>
    </row>
    <row r="284">
      <c r="R284" s="89"/>
      <c r="S284" s="89"/>
    </row>
    <row r="285">
      <c r="R285" s="89"/>
      <c r="S285" s="89"/>
    </row>
    <row r="286">
      <c r="R286" s="89"/>
      <c r="S286" s="89"/>
    </row>
    <row r="287">
      <c r="R287" s="89"/>
      <c r="S287" s="89"/>
    </row>
    <row r="288">
      <c r="R288" s="89"/>
      <c r="S288" s="89"/>
    </row>
    <row r="289">
      <c r="R289" s="89"/>
      <c r="S289" s="89"/>
    </row>
    <row r="290">
      <c r="R290" s="89"/>
      <c r="S290" s="89"/>
    </row>
    <row r="291">
      <c r="R291" s="89"/>
      <c r="S291" s="89"/>
    </row>
    <row r="292">
      <c r="R292" s="89"/>
      <c r="S292" s="89"/>
    </row>
    <row r="293">
      <c r="R293" s="89"/>
      <c r="S293" s="89"/>
    </row>
    <row r="294">
      <c r="R294" s="89"/>
      <c r="S294" s="89"/>
    </row>
    <row r="295">
      <c r="R295" s="89"/>
      <c r="S295" s="89"/>
    </row>
    <row r="296">
      <c r="R296" s="89"/>
      <c r="S296" s="89"/>
    </row>
    <row r="297">
      <c r="R297" s="89"/>
      <c r="S297" s="89"/>
    </row>
    <row r="298">
      <c r="R298" s="89"/>
      <c r="S298" s="89"/>
    </row>
    <row r="299">
      <c r="R299" s="89"/>
      <c r="S299" s="89"/>
    </row>
    <row r="300">
      <c r="R300" s="89"/>
      <c r="S300" s="89"/>
    </row>
    <row r="301">
      <c r="R301" s="89"/>
      <c r="S301" s="89"/>
    </row>
    <row r="302">
      <c r="R302" s="89"/>
      <c r="S302" s="89"/>
    </row>
    <row r="303">
      <c r="R303" s="89"/>
      <c r="S303" s="89"/>
    </row>
    <row r="304">
      <c r="R304" s="89"/>
      <c r="S304" s="89"/>
    </row>
    <row r="305">
      <c r="R305" s="89"/>
      <c r="S305" s="89"/>
    </row>
    <row r="306">
      <c r="R306" s="89"/>
      <c r="S306" s="89"/>
    </row>
    <row r="307">
      <c r="R307" s="89"/>
      <c r="S307" s="89"/>
    </row>
    <row r="308">
      <c r="R308" s="89"/>
      <c r="S308" s="89"/>
    </row>
    <row r="309">
      <c r="R309" s="89"/>
      <c r="S309" s="89"/>
    </row>
    <row r="310">
      <c r="R310" s="89"/>
      <c r="S310" s="89"/>
    </row>
    <row r="311">
      <c r="R311" s="89"/>
      <c r="S311" s="89"/>
    </row>
    <row r="312">
      <c r="R312" s="89"/>
      <c r="S312" s="89"/>
    </row>
    <row r="313">
      <c r="R313" s="89"/>
      <c r="S313" s="89"/>
    </row>
    <row r="314">
      <c r="R314" s="89"/>
      <c r="S314" s="89"/>
    </row>
    <row r="315">
      <c r="R315" s="89"/>
      <c r="S315" s="89"/>
    </row>
    <row r="316">
      <c r="R316" s="89"/>
      <c r="S316" s="89"/>
    </row>
    <row r="317">
      <c r="R317" s="89"/>
      <c r="S317" s="89"/>
    </row>
    <row r="318">
      <c r="R318" s="89"/>
      <c r="S318" s="89"/>
    </row>
    <row r="319">
      <c r="R319" s="89"/>
      <c r="S319" s="89"/>
    </row>
    <row r="320">
      <c r="R320" s="89"/>
      <c r="S320" s="89"/>
    </row>
    <row r="321">
      <c r="R321" s="89"/>
      <c r="S321" s="89"/>
    </row>
    <row r="322">
      <c r="R322" s="89"/>
      <c r="S322" s="89"/>
    </row>
    <row r="323">
      <c r="R323" s="89"/>
      <c r="S323" s="89"/>
    </row>
    <row r="324">
      <c r="R324" s="89"/>
      <c r="S324" s="89"/>
    </row>
    <row r="325">
      <c r="R325" s="89"/>
      <c r="S325" s="89"/>
    </row>
    <row r="326">
      <c r="R326" s="89"/>
      <c r="S326" s="89"/>
    </row>
    <row r="327">
      <c r="R327" s="89"/>
      <c r="S327" s="89"/>
    </row>
    <row r="328">
      <c r="R328" s="89"/>
      <c r="S328" s="89"/>
    </row>
    <row r="329">
      <c r="R329" s="89"/>
      <c r="S329" s="89"/>
    </row>
    <row r="330">
      <c r="R330" s="89"/>
      <c r="S330" s="89"/>
    </row>
    <row r="331">
      <c r="R331" s="89"/>
      <c r="S331" s="89"/>
    </row>
    <row r="332">
      <c r="R332" s="89"/>
      <c r="S332" s="89"/>
    </row>
    <row r="333">
      <c r="R333" s="89"/>
      <c r="S333" s="89"/>
    </row>
    <row r="334">
      <c r="R334" s="89"/>
      <c r="S334" s="89"/>
    </row>
    <row r="335">
      <c r="R335" s="89"/>
      <c r="S335" s="89"/>
    </row>
    <row r="336">
      <c r="R336" s="89"/>
      <c r="S336" s="89"/>
    </row>
    <row r="337">
      <c r="R337" s="89"/>
      <c r="S337" s="89"/>
    </row>
    <row r="338">
      <c r="R338" s="89"/>
      <c r="S338" s="89"/>
    </row>
    <row r="339">
      <c r="R339" s="89"/>
      <c r="S339" s="89"/>
    </row>
    <row r="340">
      <c r="R340" s="89"/>
      <c r="S340" s="89"/>
    </row>
    <row r="341">
      <c r="R341" s="89"/>
      <c r="S341" s="89"/>
    </row>
    <row r="342">
      <c r="R342" s="89"/>
      <c r="S342" s="89"/>
    </row>
    <row r="343">
      <c r="R343" s="89"/>
      <c r="S343" s="89"/>
    </row>
    <row r="344">
      <c r="R344" s="89"/>
      <c r="S344" s="89"/>
    </row>
    <row r="345">
      <c r="R345" s="89"/>
      <c r="S345" s="89"/>
    </row>
    <row r="346">
      <c r="R346" s="89"/>
      <c r="S346" s="89"/>
    </row>
    <row r="347">
      <c r="R347" s="89"/>
      <c r="S347" s="89"/>
    </row>
    <row r="348">
      <c r="R348" s="89"/>
      <c r="S348" s="89"/>
    </row>
    <row r="349">
      <c r="R349" s="89"/>
      <c r="S349" s="89"/>
    </row>
    <row r="350">
      <c r="R350" s="89"/>
      <c r="S350" s="89"/>
    </row>
    <row r="351">
      <c r="R351" s="89"/>
      <c r="S351" s="89"/>
    </row>
    <row r="352">
      <c r="R352" s="89"/>
      <c r="S352" s="89"/>
    </row>
    <row r="353">
      <c r="R353" s="89"/>
      <c r="S353" s="89"/>
    </row>
    <row r="354">
      <c r="R354" s="89"/>
      <c r="S354" s="89"/>
    </row>
    <row r="355">
      <c r="R355" s="89"/>
      <c r="S355" s="89"/>
    </row>
    <row r="356">
      <c r="R356" s="89"/>
      <c r="S356" s="89"/>
    </row>
    <row r="357">
      <c r="R357" s="89"/>
      <c r="S357" s="89"/>
    </row>
    <row r="358">
      <c r="R358" s="89"/>
      <c r="S358" s="89"/>
    </row>
    <row r="359">
      <c r="R359" s="89"/>
      <c r="S359" s="89"/>
    </row>
    <row r="360">
      <c r="R360" s="89"/>
      <c r="S360" s="89"/>
    </row>
    <row r="361">
      <c r="R361" s="89"/>
      <c r="S361" s="89"/>
    </row>
    <row r="362">
      <c r="R362" s="89"/>
      <c r="S362" s="89"/>
    </row>
    <row r="363">
      <c r="R363" s="89"/>
      <c r="S363" s="89"/>
    </row>
    <row r="364">
      <c r="R364" s="89"/>
      <c r="S364" s="89"/>
    </row>
    <row r="365">
      <c r="R365" s="89"/>
      <c r="S365" s="89"/>
    </row>
    <row r="366">
      <c r="R366" s="89"/>
      <c r="S366" s="89"/>
    </row>
    <row r="367">
      <c r="R367" s="89"/>
      <c r="S367" s="89"/>
    </row>
    <row r="368">
      <c r="R368" s="89"/>
      <c r="S368" s="89"/>
    </row>
    <row r="369">
      <c r="R369" s="89"/>
      <c r="S369" s="89"/>
    </row>
    <row r="370">
      <c r="R370" s="89"/>
      <c r="S370" s="89"/>
    </row>
    <row r="371">
      <c r="R371" s="89"/>
      <c r="S371" s="89"/>
    </row>
    <row r="372">
      <c r="R372" s="89"/>
      <c r="S372" s="89"/>
    </row>
    <row r="373">
      <c r="R373" s="89"/>
      <c r="S373" s="89"/>
    </row>
    <row r="374">
      <c r="R374" s="89"/>
      <c r="S374" s="89"/>
    </row>
    <row r="375">
      <c r="R375" s="89"/>
      <c r="S375" s="89"/>
    </row>
    <row r="376">
      <c r="R376" s="89"/>
      <c r="S376" s="89"/>
    </row>
    <row r="377">
      <c r="R377" s="89"/>
      <c r="S377" s="89"/>
    </row>
    <row r="378">
      <c r="R378" s="89"/>
      <c r="S378" s="89"/>
    </row>
    <row r="379">
      <c r="R379" s="89"/>
      <c r="S379" s="89"/>
    </row>
    <row r="380">
      <c r="R380" s="89"/>
      <c r="S380" s="89"/>
    </row>
    <row r="381">
      <c r="R381" s="89"/>
      <c r="S381" s="89"/>
    </row>
    <row r="382">
      <c r="R382" s="89"/>
      <c r="S382" s="89"/>
    </row>
    <row r="383">
      <c r="R383" s="89"/>
      <c r="S383" s="89"/>
    </row>
    <row r="384">
      <c r="R384" s="89"/>
      <c r="S384" s="89"/>
    </row>
    <row r="385">
      <c r="R385" s="89"/>
      <c r="S385" s="89"/>
    </row>
    <row r="386">
      <c r="R386" s="89"/>
      <c r="S386" s="89"/>
    </row>
    <row r="387">
      <c r="R387" s="89"/>
      <c r="S387" s="89"/>
    </row>
    <row r="388">
      <c r="R388" s="89"/>
      <c r="S388" s="89"/>
    </row>
    <row r="389">
      <c r="R389" s="89"/>
      <c r="S389" s="89"/>
    </row>
    <row r="390">
      <c r="R390" s="89"/>
      <c r="S390" s="89"/>
    </row>
    <row r="391">
      <c r="R391" s="89"/>
      <c r="S391" s="89"/>
    </row>
    <row r="392">
      <c r="R392" s="89"/>
      <c r="S392" s="89"/>
    </row>
    <row r="393">
      <c r="R393" s="89"/>
      <c r="S393" s="89"/>
    </row>
    <row r="394">
      <c r="R394" s="89"/>
      <c r="S394" s="89"/>
    </row>
    <row r="395">
      <c r="R395" s="89"/>
      <c r="S395" s="89"/>
    </row>
    <row r="396">
      <c r="R396" s="89"/>
      <c r="S396" s="89"/>
    </row>
    <row r="397">
      <c r="R397" s="89"/>
      <c r="S397" s="89"/>
    </row>
    <row r="398">
      <c r="R398" s="89"/>
      <c r="S398" s="89"/>
    </row>
    <row r="399">
      <c r="R399" s="89"/>
      <c r="S399" s="89"/>
    </row>
    <row r="400">
      <c r="R400" s="89"/>
      <c r="S400" s="89"/>
    </row>
    <row r="401">
      <c r="R401" s="89"/>
      <c r="S401" s="89"/>
    </row>
    <row r="402">
      <c r="R402" s="89"/>
      <c r="S402" s="89"/>
    </row>
    <row r="403">
      <c r="R403" s="89"/>
      <c r="S403" s="89"/>
    </row>
    <row r="404">
      <c r="R404" s="89"/>
      <c r="S404" s="89"/>
    </row>
    <row r="405">
      <c r="R405" s="89"/>
      <c r="S405" s="89"/>
    </row>
    <row r="406">
      <c r="R406" s="89"/>
      <c r="S406" s="89"/>
    </row>
    <row r="407">
      <c r="R407" s="89"/>
      <c r="S407" s="89"/>
    </row>
    <row r="408">
      <c r="R408" s="89"/>
      <c r="S408" s="89"/>
    </row>
    <row r="409">
      <c r="R409" s="89"/>
      <c r="S409" s="89"/>
    </row>
    <row r="410">
      <c r="R410" s="89"/>
      <c r="S410" s="89"/>
    </row>
    <row r="411">
      <c r="R411" s="89"/>
      <c r="S411" s="89"/>
    </row>
    <row r="412">
      <c r="R412" s="89"/>
      <c r="S412" s="89"/>
    </row>
    <row r="413">
      <c r="R413" s="89"/>
      <c r="S413" s="89"/>
    </row>
    <row r="414">
      <c r="R414" s="89"/>
      <c r="S414" s="89"/>
    </row>
    <row r="415">
      <c r="R415" s="89"/>
      <c r="S415" s="89"/>
    </row>
    <row r="416">
      <c r="R416" s="89"/>
      <c r="S416" s="89"/>
    </row>
    <row r="417">
      <c r="R417" s="89"/>
      <c r="S417" s="89"/>
    </row>
    <row r="418">
      <c r="R418" s="89"/>
      <c r="S418" s="89"/>
    </row>
    <row r="419">
      <c r="R419" s="89"/>
      <c r="S419" s="89"/>
    </row>
    <row r="420">
      <c r="R420" s="89"/>
      <c r="S420" s="89"/>
    </row>
    <row r="421">
      <c r="R421" s="89"/>
      <c r="S421" s="89"/>
    </row>
    <row r="422">
      <c r="R422" s="89"/>
      <c r="S422" s="89"/>
    </row>
    <row r="423">
      <c r="R423" s="89"/>
      <c r="S423" s="89"/>
    </row>
    <row r="424">
      <c r="R424" s="89"/>
      <c r="S424" s="89"/>
    </row>
    <row r="425">
      <c r="R425" s="89"/>
      <c r="S425" s="89"/>
    </row>
    <row r="426">
      <c r="R426" s="89"/>
      <c r="S426" s="89"/>
    </row>
    <row r="427">
      <c r="R427" s="89"/>
      <c r="S427" s="89"/>
    </row>
    <row r="428">
      <c r="R428" s="89"/>
      <c r="S428" s="89"/>
    </row>
    <row r="429">
      <c r="R429" s="89"/>
      <c r="S429" s="89"/>
    </row>
    <row r="430">
      <c r="R430" s="89"/>
      <c r="S430" s="89"/>
    </row>
    <row r="431">
      <c r="R431" s="89"/>
      <c r="S431" s="89"/>
    </row>
    <row r="432">
      <c r="R432" s="89"/>
      <c r="S432" s="89"/>
    </row>
    <row r="433">
      <c r="R433" s="89"/>
      <c r="S433" s="89"/>
    </row>
    <row r="434">
      <c r="R434" s="89"/>
      <c r="S434" s="89"/>
    </row>
    <row r="435">
      <c r="R435" s="89"/>
      <c r="S435" s="89"/>
    </row>
    <row r="436">
      <c r="R436" s="89"/>
      <c r="S436" s="89"/>
    </row>
    <row r="437">
      <c r="R437" s="89"/>
      <c r="S437" s="89"/>
    </row>
    <row r="438">
      <c r="R438" s="89"/>
      <c r="S438" s="89"/>
    </row>
    <row r="439">
      <c r="R439" s="89"/>
      <c r="S439" s="89"/>
    </row>
    <row r="440">
      <c r="R440" s="89"/>
      <c r="S440" s="89"/>
    </row>
    <row r="441">
      <c r="R441" s="89"/>
      <c r="S441" s="89"/>
    </row>
    <row r="442">
      <c r="R442" s="89"/>
      <c r="S442" s="89"/>
    </row>
    <row r="443">
      <c r="R443" s="89"/>
      <c r="S443" s="89"/>
    </row>
    <row r="444">
      <c r="R444" s="89"/>
      <c r="S444" s="89"/>
    </row>
    <row r="445">
      <c r="R445" s="89"/>
      <c r="S445" s="89"/>
    </row>
    <row r="446">
      <c r="R446" s="89"/>
      <c r="S446" s="89"/>
    </row>
    <row r="447">
      <c r="R447" s="89"/>
      <c r="S447" s="89"/>
    </row>
    <row r="448">
      <c r="R448" s="89"/>
      <c r="S448" s="89"/>
    </row>
    <row r="449">
      <c r="R449" s="89"/>
      <c r="S449" s="89"/>
    </row>
    <row r="450">
      <c r="R450" s="89"/>
      <c r="S450" s="89"/>
    </row>
    <row r="451">
      <c r="R451" s="89"/>
      <c r="S451" s="89"/>
    </row>
    <row r="452">
      <c r="R452" s="89"/>
      <c r="S452" s="89"/>
    </row>
    <row r="453">
      <c r="R453" s="89"/>
      <c r="S453" s="89"/>
    </row>
    <row r="454">
      <c r="R454" s="89"/>
      <c r="S454" s="89"/>
    </row>
    <row r="455">
      <c r="R455" s="89"/>
      <c r="S455" s="89"/>
    </row>
    <row r="456">
      <c r="R456" s="89"/>
      <c r="S456" s="89"/>
    </row>
    <row r="457">
      <c r="R457" s="89"/>
      <c r="S457" s="89"/>
    </row>
    <row r="458">
      <c r="R458" s="89"/>
      <c r="S458" s="89"/>
    </row>
    <row r="459">
      <c r="R459" s="89"/>
      <c r="S459" s="89"/>
    </row>
    <row r="460">
      <c r="R460" s="89"/>
      <c r="S460" s="89"/>
    </row>
    <row r="461">
      <c r="R461" s="89"/>
      <c r="S461" s="89"/>
    </row>
    <row r="462">
      <c r="R462" s="89"/>
      <c r="S462" s="89"/>
    </row>
    <row r="463">
      <c r="R463" s="89"/>
      <c r="S463" s="89"/>
    </row>
    <row r="464">
      <c r="R464" s="89"/>
      <c r="S464" s="89"/>
    </row>
    <row r="465">
      <c r="R465" s="89"/>
      <c r="S465" s="89"/>
    </row>
    <row r="466">
      <c r="R466" s="89"/>
      <c r="S466" s="89"/>
    </row>
    <row r="467">
      <c r="R467" s="89"/>
      <c r="S467" s="89"/>
    </row>
    <row r="468">
      <c r="R468" s="89"/>
      <c r="S468" s="89"/>
    </row>
    <row r="469">
      <c r="R469" s="89"/>
      <c r="S469" s="89"/>
    </row>
    <row r="470">
      <c r="R470" s="89"/>
      <c r="S470" s="89"/>
    </row>
    <row r="471">
      <c r="R471" s="89"/>
      <c r="S471" s="89"/>
    </row>
    <row r="472">
      <c r="R472" s="89"/>
      <c r="S472" s="89"/>
    </row>
    <row r="473">
      <c r="R473" s="89"/>
      <c r="S473" s="89"/>
    </row>
    <row r="474">
      <c r="R474" s="89"/>
      <c r="S474" s="89"/>
    </row>
    <row r="475">
      <c r="R475" s="89"/>
      <c r="S475" s="89"/>
    </row>
    <row r="476">
      <c r="R476" s="89"/>
      <c r="S476" s="89"/>
    </row>
    <row r="477">
      <c r="R477" s="89"/>
      <c r="S477" s="89"/>
    </row>
    <row r="478">
      <c r="R478" s="89"/>
      <c r="S478" s="89"/>
    </row>
    <row r="479">
      <c r="R479" s="89"/>
      <c r="S479" s="89"/>
    </row>
    <row r="480">
      <c r="R480" s="89"/>
      <c r="S480" s="89"/>
    </row>
    <row r="481">
      <c r="R481" s="89"/>
      <c r="S481" s="89"/>
    </row>
    <row r="482">
      <c r="R482" s="89"/>
      <c r="S482" s="89"/>
    </row>
    <row r="483">
      <c r="R483" s="89"/>
      <c r="S483" s="89"/>
    </row>
    <row r="484">
      <c r="R484" s="89"/>
      <c r="S484" s="89"/>
    </row>
    <row r="485">
      <c r="R485" s="89"/>
      <c r="S485" s="89"/>
    </row>
    <row r="486">
      <c r="R486" s="89"/>
      <c r="S486" s="89"/>
    </row>
    <row r="487">
      <c r="R487" s="89"/>
      <c r="S487" s="89"/>
    </row>
    <row r="488">
      <c r="R488" s="89"/>
      <c r="S488" s="89"/>
    </row>
    <row r="489">
      <c r="R489" s="89"/>
      <c r="S489" s="89"/>
    </row>
    <row r="490">
      <c r="R490" s="89"/>
      <c r="S490" s="89"/>
    </row>
    <row r="491">
      <c r="R491" s="89"/>
      <c r="S491" s="89"/>
    </row>
    <row r="492">
      <c r="R492" s="89"/>
      <c r="S492" s="89"/>
    </row>
    <row r="493">
      <c r="R493" s="89"/>
      <c r="S493" s="89"/>
    </row>
    <row r="494">
      <c r="R494" s="89"/>
      <c r="S494" s="89"/>
    </row>
    <row r="495">
      <c r="R495" s="89"/>
      <c r="S495" s="89"/>
    </row>
    <row r="496">
      <c r="R496" s="89"/>
      <c r="S496" s="89"/>
    </row>
    <row r="497">
      <c r="R497" s="89"/>
      <c r="S497" s="89"/>
    </row>
    <row r="498">
      <c r="R498" s="89"/>
      <c r="S498" s="89"/>
    </row>
    <row r="499">
      <c r="R499" s="89"/>
      <c r="S499" s="89"/>
    </row>
    <row r="500">
      <c r="R500" s="89"/>
      <c r="S500" s="89"/>
    </row>
    <row r="501">
      <c r="R501" s="89"/>
      <c r="S501" s="89"/>
    </row>
    <row r="502">
      <c r="R502" s="89"/>
      <c r="S502" s="89"/>
    </row>
    <row r="503">
      <c r="R503" s="89"/>
      <c r="S503" s="89"/>
    </row>
    <row r="504">
      <c r="R504" s="89"/>
      <c r="S504" s="89"/>
    </row>
    <row r="505">
      <c r="R505" s="89"/>
      <c r="S505" s="89"/>
    </row>
    <row r="506">
      <c r="R506" s="89"/>
      <c r="S506" s="89"/>
    </row>
    <row r="507">
      <c r="R507" s="89"/>
      <c r="S507" s="89"/>
    </row>
    <row r="508">
      <c r="R508" s="89"/>
      <c r="S508" s="89"/>
    </row>
    <row r="509">
      <c r="R509" s="89"/>
      <c r="S509" s="89"/>
    </row>
    <row r="510">
      <c r="R510" s="89"/>
      <c r="S510" s="89"/>
    </row>
    <row r="511">
      <c r="R511" s="89"/>
      <c r="S511" s="89"/>
    </row>
    <row r="512">
      <c r="R512" s="89"/>
      <c r="S512" s="89"/>
    </row>
    <row r="513">
      <c r="R513" s="89"/>
      <c r="S513" s="89"/>
    </row>
    <row r="514">
      <c r="R514" s="89"/>
      <c r="S514" s="89"/>
    </row>
    <row r="515">
      <c r="R515" s="89"/>
      <c r="S515" s="89"/>
    </row>
    <row r="516">
      <c r="R516" s="89"/>
      <c r="S516" s="89"/>
    </row>
    <row r="517">
      <c r="R517" s="89"/>
      <c r="S517" s="89"/>
    </row>
    <row r="518">
      <c r="R518" s="89"/>
      <c r="S518" s="89"/>
    </row>
    <row r="519">
      <c r="R519" s="89"/>
      <c r="S519" s="89"/>
    </row>
    <row r="520">
      <c r="R520" s="89"/>
      <c r="S520" s="89"/>
    </row>
    <row r="521">
      <c r="R521" s="89"/>
      <c r="S521" s="89"/>
    </row>
    <row r="522">
      <c r="R522" s="89"/>
      <c r="S522" s="89"/>
    </row>
    <row r="523">
      <c r="R523" s="89"/>
      <c r="S523" s="89"/>
    </row>
    <row r="524">
      <c r="R524" s="89"/>
      <c r="S524" s="89"/>
    </row>
    <row r="525">
      <c r="R525" s="89"/>
      <c r="S525" s="89"/>
    </row>
    <row r="526">
      <c r="R526" s="89"/>
      <c r="S526" s="89"/>
    </row>
    <row r="527">
      <c r="R527" s="89"/>
      <c r="S527" s="89"/>
    </row>
    <row r="528">
      <c r="R528" s="89"/>
      <c r="S528" s="89"/>
    </row>
    <row r="529">
      <c r="R529" s="89"/>
      <c r="S529" s="89"/>
    </row>
    <row r="530">
      <c r="R530" s="89"/>
      <c r="S530" s="89"/>
    </row>
    <row r="531">
      <c r="R531" s="89"/>
      <c r="S531" s="89"/>
    </row>
    <row r="532">
      <c r="R532" s="89"/>
      <c r="S532" s="89"/>
    </row>
    <row r="533">
      <c r="R533" s="89"/>
      <c r="S533" s="89"/>
    </row>
    <row r="534">
      <c r="R534" s="89"/>
      <c r="S534" s="89"/>
    </row>
    <row r="535">
      <c r="R535" s="89"/>
      <c r="S535" s="89"/>
    </row>
    <row r="536">
      <c r="R536" s="89"/>
      <c r="S536" s="89"/>
    </row>
    <row r="537">
      <c r="R537" s="89"/>
      <c r="S537" s="89"/>
    </row>
    <row r="538">
      <c r="R538" s="89"/>
      <c r="S538" s="89"/>
    </row>
    <row r="539">
      <c r="R539" s="89"/>
      <c r="S539" s="89"/>
    </row>
    <row r="540">
      <c r="R540" s="89"/>
      <c r="S540" s="89"/>
    </row>
    <row r="541">
      <c r="R541" s="89"/>
      <c r="S541" s="89"/>
    </row>
    <row r="542">
      <c r="R542" s="89"/>
      <c r="S542" s="89"/>
    </row>
    <row r="543">
      <c r="R543" s="89"/>
      <c r="S543" s="89"/>
    </row>
    <row r="544">
      <c r="R544" s="89"/>
      <c r="S544" s="89"/>
    </row>
    <row r="545">
      <c r="R545" s="89"/>
      <c r="S545" s="89"/>
    </row>
    <row r="546">
      <c r="R546" s="89"/>
      <c r="S546" s="89"/>
    </row>
    <row r="547">
      <c r="R547" s="89"/>
      <c r="S547" s="89"/>
    </row>
    <row r="548">
      <c r="R548" s="89"/>
      <c r="S548" s="89"/>
    </row>
    <row r="549">
      <c r="R549" s="89"/>
      <c r="S549" s="89"/>
    </row>
    <row r="550">
      <c r="R550" s="89"/>
      <c r="S550" s="89"/>
    </row>
    <row r="551">
      <c r="R551" s="89"/>
      <c r="S551" s="89"/>
    </row>
    <row r="552">
      <c r="R552" s="89"/>
      <c r="S552" s="89"/>
    </row>
    <row r="553">
      <c r="R553" s="89"/>
      <c r="S553" s="89"/>
    </row>
    <row r="554">
      <c r="R554" s="89"/>
      <c r="S554" s="89"/>
    </row>
    <row r="555">
      <c r="R555" s="89"/>
      <c r="S555" s="89"/>
    </row>
    <row r="556">
      <c r="R556" s="89"/>
      <c r="S556" s="89"/>
    </row>
    <row r="557">
      <c r="R557" s="89"/>
      <c r="S557" s="89"/>
    </row>
    <row r="558">
      <c r="R558" s="89"/>
      <c r="S558" s="89"/>
    </row>
    <row r="559">
      <c r="R559" s="89"/>
      <c r="S559" s="89"/>
    </row>
    <row r="560">
      <c r="R560" s="89"/>
      <c r="S560" s="89"/>
    </row>
    <row r="561">
      <c r="R561" s="89"/>
      <c r="S561" s="89"/>
    </row>
    <row r="562">
      <c r="R562" s="89"/>
      <c r="S562" s="89"/>
    </row>
    <row r="563">
      <c r="R563" s="89"/>
      <c r="S563" s="89"/>
    </row>
    <row r="564">
      <c r="R564" s="89"/>
      <c r="S564" s="89"/>
    </row>
    <row r="565">
      <c r="R565" s="89"/>
      <c r="S565" s="89"/>
    </row>
    <row r="566">
      <c r="R566" s="89"/>
      <c r="S566" s="89"/>
    </row>
    <row r="567">
      <c r="R567" s="89"/>
      <c r="S567" s="89"/>
    </row>
    <row r="568">
      <c r="R568" s="89"/>
      <c r="S568" s="89"/>
    </row>
    <row r="569">
      <c r="R569" s="89"/>
      <c r="S569" s="89"/>
    </row>
    <row r="570">
      <c r="R570" s="89"/>
      <c r="S570" s="89"/>
    </row>
    <row r="571">
      <c r="R571" s="89"/>
      <c r="S571" s="89"/>
    </row>
    <row r="572">
      <c r="R572" s="89"/>
      <c r="S572" s="89"/>
    </row>
    <row r="573">
      <c r="R573" s="89"/>
      <c r="S573" s="89"/>
    </row>
    <row r="574">
      <c r="R574" s="89"/>
      <c r="S574" s="89"/>
    </row>
    <row r="575">
      <c r="R575" s="89"/>
      <c r="S575" s="89"/>
    </row>
    <row r="576">
      <c r="R576" s="89"/>
      <c r="S576" s="89"/>
    </row>
    <row r="577">
      <c r="R577" s="89"/>
      <c r="S577" s="89"/>
    </row>
    <row r="578">
      <c r="R578" s="89"/>
      <c r="S578" s="89"/>
    </row>
    <row r="579">
      <c r="R579" s="89"/>
      <c r="S579" s="89"/>
    </row>
    <row r="580">
      <c r="R580" s="89"/>
      <c r="S580" s="89"/>
    </row>
    <row r="581">
      <c r="R581" s="89"/>
      <c r="S581" s="89"/>
    </row>
    <row r="582">
      <c r="R582" s="89"/>
      <c r="S582" s="89"/>
    </row>
    <row r="583">
      <c r="R583" s="89"/>
      <c r="S583" s="89"/>
    </row>
    <row r="584">
      <c r="R584" s="89"/>
      <c r="S584" s="89"/>
    </row>
    <row r="585">
      <c r="R585" s="89"/>
      <c r="S585" s="89"/>
    </row>
    <row r="586">
      <c r="R586" s="89"/>
      <c r="S586" s="89"/>
    </row>
    <row r="587">
      <c r="R587" s="89"/>
      <c r="S587" s="89"/>
    </row>
    <row r="588">
      <c r="R588" s="89"/>
      <c r="S588" s="89"/>
    </row>
    <row r="589">
      <c r="R589" s="89"/>
      <c r="S589" s="89"/>
    </row>
    <row r="590">
      <c r="R590" s="89"/>
      <c r="S590" s="89"/>
    </row>
    <row r="591">
      <c r="R591" s="89"/>
      <c r="S591" s="89"/>
    </row>
    <row r="592">
      <c r="R592" s="89"/>
      <c r="S592" s="89"/>
    </row>
    <row r="593">
      <c r="R593" s="89"/>
      <c r="S593" s="89"/>
    </row>
    <row r="594">
      <c r="R594" s="89"/>
      <c r="S594" s="89"/>
    </row>
    <row r="595">
      <c r="R595" s="89"/>
      <c r="S595" s="89"/>
    </row>
    <row r="596">
      <c r="R596" s="89"/>
      <c r="S596" s="89"/>
    </row>
    <row r="597">
      <c r="R597" s="89"/>
      <c r="S597" s="89"/>
    </row>
    <row r="598">
      <c r="R598" s="89"/>
      <c r="S598" s="89"/>
    </row>
    <row r="599">
      <c r="R599" s="89"/>
      <c r="S599" s="89"/>
    </row>
    <row r="600">
      <c r="R600" s="89"/>
      <c r="S600" s="89"/>
    </row>
    <row r="601">
      <c r="R601" s="89"/>
      <c r="S601" s="89"/>
    </row>
    <row r="602">
      <c r="R602" s="89"/>
      <c r="S602" s="89"/>
    </row>
    <row r="603">
      <c r="R603" s="89"/>
      <c r="S603" s="89"/>
    </row>
    <row r="604">
      <c r="R604" s="89"/>
      <c r="S604" s="89"/>
    </row>
    <row r="605">
      <c r="R605" s="89"/>
      <c r="S605" s="89"/>
    </row>
    <row r="606">
      <c r="R606" s="89"/>
      <c r="S606" s="89"/>
    </row>
    <row r="607">
      <c r="R607" s="89"/>
      <c r="S607" s="89"/>
    </row>
    <row r="608">
      <c r="R608" s="89"/>
      <c r="S608" s="89"/>
    </row>
    <row r="609">
      <c r="R609" s="89"/>
      <c r="S609" s="89"/>
    </row>
    <row r="610">
      <c r="R610" s="89"/>
      <c r="S610" s="89"/>
    </row>
    <row r="611">
      <c r="R611" s="89"/>
      <c r="S611" s="89"/>
    </row>
    <row r="612">
      <c r="R612" s="89"/>
      <c r="S612" s="89"/>
    </row>
    <row r="613">
      <c r="R613" s="89"/>
      <c r="S613" s="89"/>
    </row>
    <row r="614">
      <c r="R614" s="89"/>
      <c r="S614" s="89"/>
    </row>
    <row r="615">
      <c r="R615" s="89"/>
      <c r="S615" s="89"/>
    </row>
    <row r="616">
      <c r="R616" s="89"/>
      <c r="S616" s="89"/>
    </row>
    <row r="617">
      <c r="R617" s="89"/>
      <c r="S617" s="89"/>
    </row>
    <row r="618">
      <c r="R618" s="89"/>
      <c r="S618" s="89"/>
    </row>
    <row r="619">
      <c r="R619" s="89"/>
      <c r="S619" s="89"/>
    </row>
    <row r="620">
      <c r="R620" s="89"/>
      <c r="S620" s="89"/>
    </row>
    <row r="621">
      <c r="R621" s="89"/>
      <c r="S621" s="89"/>
    </row>
    <row r="622">
      <c r="R622" s="89"/>
      <c r="S622" s="89"/>
    </row>
    <row r="623">
      <c r="R623" s="89"/>
      <c r="S623" s="89"/>
    </row>
    <row r="624">
      <c r="R624" s="89"/>
      <c r="S624" s="89"/>
    </row>
    <row r="625">
      <c r="R625" s="89"/>
      <c r="S625" s="89"/>
    </row>
    <row r="626">
      <c r="R626" s="89"/>
      <c r="S626" s="89"/>
    </row>
    <row r="627">
      <c r="R627" s="89"/>
      <c r="S627" s="89"/>
    </row>
    <row r="628">
      <c r="R628" s="89"/>
      <c r="S628" s="89"/>
    </row>
    <row r="629">
      <c r="R629" s="89"/>
      <c r="S629" s="89"/>
    </row>
    <row r="630">
      <c r="R630" s="89"/>
      <c r="S630" s="89"/>
    </row>
    <row r="631">
      <c r="R631" s="89"/>
      <c r="S631" s="89"/>
    </row>
    <row r="632">
      <c r="R632" s="89"/>
      <c r="S632" s="89"/>
    </row>
    <row r="633">
      <c r="R633" s="89"/>
      <c r="S633" s="89"/>
    </row>
    <row r="634">
      <c r="R634" s="89"/>
      <c r="S634" s="89"/>
    </row>
    <row r="635">
      <c r="R635" s="89"/>
      <c r="S635" s="89"/>
    </row>
    <row r="636">
      <c r="R636" s="89"/>
      <c r="S636" s="89"/>
    </row>
    <row r="637">
      <c r="R637" s="89"/>
      <c r="S637" s="89"/>
    </row>
    <row r="638">
      <c r="R638" s="89"/>
      <c r="S638" s="89"/>
    </row>
    <row r="639">
      <c r="R639" s="89"/>
      <c r="S639" s="89"/>
    </row>
    <row r="640">
      <c r="R640" s="89"/>
      <c r="S640" s="89"/>
    </row>
    <row r="641">
      <c r="R641" s="89"/>
      <c r="S641" s="89"/>
    </row>
    <row r="642">
      <c r="R642" s="89"/>
      <c r="S642" s="89"/>
    </row>
    <row r="643">
      <c r="R643" s="89"/>
      <c r="S643" s="89"/>
    </row>
    <row r="644">
      <c r="R644" s="89"/>
      <c r="S644" s="89"/>
    </row>
    <row r="645">
      <c r="R645" s="89"/>
      <c r="S645" s="89"/>
    </row>
    <row r="646">
      <c r="R646" s="89"/>
      <c r="S646" s="89"/>
    </row>
    <row r="647">
      <c r="R647" s="89"/>
      <c r="S647" s="89"/>
    </row>
    <row r="648">
      <c r="R648" s="89"/>
      <c r="S648" s="89"/>
    </row>
    <row r="649">
      <c r="R649" s="89"/>
      <c r="S649" s="89"/>
    </row>
    <row r="650">
      <c r="R650" s="89"/>
      <c r="S650" s="89"/>
    </row>
    <row r="651">
      <c r="R651" s="89"/>
      <c r="S651" s="89"/>
    </row>
    <row r="652">
      <c r="R652" s="89"/>
      <c r="S652" s="89"/>
    </row>
    <row r="653">
      <c r="R653" s="89"/>
      <c r="S653" s="89"/>
    </row>
    <row r="654">
      <c r="R654" s="89"/>
      <c r="S654" s="89"/>
    </row>
    <row r="655">
      <c r="R655" s="89"/>
      <c r="S655" s="89"/>
    </row>
    <row r="656">
      <c r="R656" s="89"/>
      <c r="S656" s="89"/>
    </row>
    <row r="657">
      <c r="R657" s="89"/>
      <c r="S657" s="89"/>
    </row>
    <row r="658">
      <c r="R658" s="89"/>
      <c r="S658" s="89"/>
    </row>
    <row r="659">
      <c r="R659" s="89"/>
      <c r="S659" s="89"/>
    </row>
    <row r="660">
      <c r="R660" s="89"/>
      <c r="S660" s="89"/>
    </row>
    <row r="661">
      <c r="R661" s="89"/>
      <c r="S661" s="89"/>
    </row>
    <row r="662">
      <c r="R662" s="89"/>
      <c r="S662" s="89"/>
    </row>
    <row r="663">
      <c r="R663" s="89"/>
      <c r="S663" s="89"/>
    </row>
    <row r="664">
      <c r="R664" s="89"/>
      <c r="S664" s="89"/>
    </row>
    <row r="665">
      <c r="R665" s="89"/>
      <c r="S665" s="89"/>
    </row>
    <row r="666">
      <c r="R666" s="89"/>
      <c r="S666" s="89"/>
    </row>
    <row r="667">
      <c r="R667" s="89"/>
      <c r="S667" s="89"/>
    </row>
    <row r="668">
      <c r="R668" s="89"/>
      <c r="S668" s="89"/>
    </row>
    <row r="669">
      <c r="R669" s="89"/>
      <c r="S669" s="89"/>
    </row>
    <row r="670">
      <c r="R670" s="89"/>
      <c r="S670" s="89"/>
    </row>
    <row r="671">
      <c r="R671" s="89"/>
      <c r="S671" s="89"/>
    </row>
    <row r="672">
      <c r="R672" s="89"/>
      <c r="S672" s="89"/>
    </row>
    <row r="673">
      <c r="R673" s="89"/>
      <c r="S673" s="89"/>
    </row>
    <row r="674">
      <c r="R674" s="89"/>
      <c r="S674" s="89"/>
    </row>
    <row r="675">
      <c r="R675" s="89"/>
      <c r="S675" s="89"/>
    </row>
    <row r="676">
      <c r="R676" s="89"/>
      <c r="S676" s="89"/>
    </row>
    <row r="677">
      <c r="R677" s="89"/>
      <c r="S677" s="89"/>
    </row>
    <row r="678">
      <c r="R678" s="89"/>
      <c r="S678" s="89"/>
    </row>
    <row r="679">
      <c r="R679" s="89"/>
      <c r="S679" s="89"/>
    </row>
    <row r="680">
      <c r="R680" s="89"/>
      <c r="S680" s="89"/>
    </row>
    <row r="681">
      <c r="R681" s="89"/>
      <c r="S681" s="89"/>
    </row>
    <row r="682">
      <c r="R682" s="89"/>
      <c r="S682" s="89"/>
    </row>
    <row r="683">
      <c r="R683" s="89"/>
      <c r="S683" s="89"/>
    </row>
    <row r="684">
      <c r="R684" s="89"/>
      <c r="S684" s="89"/>
    </row>
    <row r="685">
      <c r="R685" s="89"/>
      <c r="S685" s="89"/>
    </row>
    <row r="686">
      <c r="R686" s="89"/>
      <c r="S686" s="89"/>
    </row>
    <row r="687">
      <c r="R687" s="89"/>
      <c r="S687" s="89"/>
    </row>
    <row r="688">
      <c r="R688" s="89"/>
      <c r="S688" s="89"/>
    </row>
    <row r="689">
      <c r="R689" s="89"/>
      <c r="S689" s="89"/>
    </row>
    <row r="690">
      <c r="R690" s="89"/>
      <c r="S690" s="89"/>
    </row>
    <row r="691">
      <c r="R691" s="89"/>
      <c r="S691" s="89"/>
    </row>
    <row r="692">
      <c r="R692" s="89"/>
      <c r="S692" s="89"/>
    </row>
    <row r="693">
      <c r="R693" s="89"/>
      <c r="S693" s="89"/>
    </row>
    <row r="694">
      <c r="R694" s="89"/>
      <c r="S694" s="89"/>
    </row>
    <row r="695">
      <c r="R695" s="89"/>
      <c r="S695" s="89"/>
    </row>
    <row r="696">
      <c r="R696" s="89"/>
      <c r="S696" s="89"/>
    </row>
    <row r="697">
      <c r="R697" s="89"/>
      <c r="S697" s="89"/>
    </row>
    <row r="698">
      <c r="R698" s="89"/>
      <c r="S698" s="89"/>
    </row>
    <row r="699">
      <c r="R699" s="89"/>
      <c r="S699" s="89"/>
    </row>
    <row r="700">
      <c r="R700" s="89"/>
      <c r="S700" s="89"/>
    </row>
    <row r="701">
      <c r="R701" s="89"/>
      <c r="S701" s="89"/>
    </row>
    <row r="702">
      <c r="R702" s="89"/>
      <c r="S702" s="89"/>
    </row>
    <row r="703">
      <c r="R703" s="89"/>
      <c r="S703" s="89"/>
    </row>
    <row r="704">
      <c r="R704" s="89"/>
      <c r="S704" s="89"/>
    </row>
    <row r="705">
      <c r="R705" s="89"/>
      <c r="S705" s="89"/>
    </row>
    <row r="706">
      <c r="R706" s="89"/>
      <c r="S706" s="89"/>
    </row>
    <row r="707">
      <c r="R707" s="89"/>
      <c r="S707" s="89"/>
    </row>
    <row r="708">
      <c r="R708" s="89"/>
      <c r="S708" s="89"/>
    </row>
    <row r="709">
      <c r="R709" s="89"/>
      <c r="S709" s="89"/>
    </row>
    <row r="710">
      <c r="R710" s="89"/>
      <c r="S710" s="89"/>
    </row>
    <row r="711">
      <c r="R711" s="89"/>
      <c r="S711" s="89"/>
    </row>
    <row r="712">
      <c r="R712" s="89"/>
      <c r="S712" s="89"/>
    </row>
    <row r="713">
      <c r="R713" s="89"/>
      <c r="S713" s="89"/>
    </row>
    <row r="714">
      <c r="R714" s="89"/>
      <c r="S714" s="89"/>
    </row>
    <row r="715">
      <c r="R715" s="89"/>
      <c r="S715" s="89"/>
    </row>
    <row r="716">
      <c r="R716" s="89"/>
      <c r="S716" s="89"/>
    </row>
    <row r="717">
      <c r="R717" s="89"/>
      <c r="S717" s="89"/>
    </row>
    <row r="718">
      <c r="R718" s="89"/>
      <c r="S718" s="89"/>
    </row>
    <row r="719">
      <c r="R719" s="89"/>
      <c r="S719" s="89"/>
    </row>
    <row r="720">
      <c r="R720" s="89"/>
      <c r="S720" s="89"/>
    </row>
    <row r="721">
      <c r="R721" s="89"/>
      <c r="S721" s="89"/>
    </row>
    <row r="722">
      <c r="R722" s="89"/>
      <c r="S722" s="89"/>
    </row>
    <row r="723">
      <c r="R723" s="89"/>
      <c r="S723" s="89"/>
    </row>
    <row r="724">
      <c r="R724" s="89"/>
      <c r="S724" s="89"/>
    </row>
    <row r="725">
      <c r="R725" s="89"/>
      <c r="S725" s="89"/>
    </row>
    <row r="726">
      <c r="R726" s="89"/>
      <c r="S726" s="89"/>
    </row>
    <row r="727">
      <c r="R727" s="89"/>
      <c r="S727" s="89"/>
    </row>
    <row r="728">
      <c r="R728" s="89"/>
      <c r="S728" s="89"/>
    </row>
    <row r="729">
      <c r="R729" s="89"/>
      <c r="S729" s="89"/>
    </row>
    <row r="730">
      <c r="R730" s="89"/>
      <c r="S730" s="89"/>
    </row>
    <row r="731">
      <c r="R731" s="89"/>
      <c r="S731" s="89"/>
    </row>
    <row r="732">
      <c r="R732" s="89"/>
      <c r="S732" s="89"/>
    </row>
    <row r="733">
      <c r="R733" s="89"/>
      <c r="S733" s="89"/>
    </row>
    <row r="734">
      <c r="R734" s="89"/>
      <c r="S734" s="89"/>
    </row>
    <row r="735">
      <c r="R735" s="89"/>
      <c r="S735" s="89"/>
    </row>
    <row r="736">
      <c r="R736" s="89"/>
      <c r="S736" s="89"/>
    </row>
    <row r="737">
      <c r="R737" s="89"/>
      <c r="S737" s="89"/>
    </row>
    <row r="738">
      <c r="R738" s="89"/>
      <c r="S738" s="89"/>
    </row>
    <row r="739">
      <c r="R739" s="89"/>
      <c r="S739" s="89"/>
    </row>
    <row r="740">
      <c r="R740" s="89"/>
      <c r="S740" s="89"/>
    </row>
    <row r="741">
      <c r="R741" s="89"/>
      <c r="S741" s="89"/>
    </row>
    <row r="742">
      <c r="R742" s="89"/>
      <c r="S742" s="89"/>
    </row>
    <row r="743">
      <c r="R743" s="89"/>
      <c r="S743" s="89"/>
    </row>
    <row r="744">
      <c r="R744" s="89"/>
      <c r="S744" s="89"/>
    </row>
    <row r="745">
      <c r="R745" s="89"/>
      <c r="S745" s="89"/>
    </row>
    <row r="746">
      <c r="R746" s="89"/>
      <c r="S746" s="89"/>
    </row>
    <row r="747">
      <c r="R747" s="89"/>
      <c r="S747" s="89"/>
    </row>
    <row r="748">
      <c r="R748" s="89"/>
      <c r="S748" s="89"/>
    </row>
    <row r="749">
      <c r="R749" s="89"/>
      <c r="S749" s="89"/>
    </row>
    <row r="750">
      <c r="R750" s="89"/>
      <c r="S750" s="89"/>
    </row>
    <row r="751">
      <c r="R751" s="89"/>
      <c r="S751" s="89"/>
    </row>
    <row r="752">
      <c r="R752" s="89"/>
      <c r="S752" s="89"/>
    </row>
    <row r="753">
      <c r="R753" s="89"/>
      <c r="S753" s="89"/>
    </row>
    <row r="754">
      <c r="R754" s="89"/>
      <c r="S754" s="89"/>
    </row>
    <row r="755">
      <c r="R755" s="89"/>
      <c r="S755" s="89"/>
    </row>
    <row r="756">
      <c r="R756" s="89"/>
      <c r="S756" s="89"/>
    </row>
    <row r="757">
      <c r="R757" s="89"/>
      <c r="S757" s="89"/>
    </row>
    <row r="758">
      <c r="R758" s="89"/>
      <c r="S758" s="89"/>
    </row>
    <row r="759">
      <c r="R759" s="89"/>
      <c r="S759" s="89"/>
    </row>
    <row r="760">
      <c r="R760" s="89"/>
      <c r="S760" s="89"/>
    </row>
    <row r="761">
      <c r="R761" s="89"/>
      <c r="S761" s="89"/>
    </row>
    <row r="762">
      <c r="R762" s="89"/>
      <c r="S762" s="89"/>
    </row>
    <row r="763">
      <c r="R763" s="89"/>
      <c r="S763" s="89"/>
    </row>
    <row r="764">
      <c r="R764" s="89"/>
      <c r="S764" s="89"/>
    </row>
    <row r="765">
      <c r="R765" s="89"/>
      <c r="S765" s="89"/>
    </row>
    <row r="766">
      <c r="R766" s="89"/>
      <c r="S766" s="89"/>
    </row>
    <row r="767">
      <c r="R767" s="89"/>
      <c r="S767" s="89"/>
    </row>
    <row r="768">
      <c r="R768" s="89"/>
      <c r="S768" s="89"/>
    </row>
    <row r="769">
      <c r="R769" s="89"/>
      <c r="S769" s="89"/>
    </row>
    <row r="770">
      <c r="R770" s="89"/>
      <c r="S770" s="89"/>
    </row>
    <row r="771">
      <c r="R771" s="89"/>
      <c r="S771" s="89"/>
    </row>
    <row r="772">
      <c r="R772" s="89"/>
      <c r="S772" s="89"/>
    </row>
    <row r="773">
      <c r="R773" s="89"/>
      <c r="S773" s="89"/>
    </row>
    <row r="774">
      <c r="R774" s="89"/>
      <c r="S774" s="89"/>
    </row>
    <row r="775">
      <c r="R775" s="89"/>
      <c r="S775" s="89"/>
    </row>
    <row r="776">
      <c r="R776" s="89"/>
      <c r="S776" s="89"/>
    </row>
    <row r="777">
      <c r="R777" s="89"/>
      <c r="S777" s="89"/>
    </row>
    <row r="778">
      <c r="R778" s="89"/>
      <c r="S778" s="89"/>
    </row>
    <row r="779">
      <c r="R779" s="89"/>
      <c r="S779" s="89"/>
    </row>
    <row r="780">
      <c r="R780" s="89"/>
      <c r="S780" s="89"/>
    </row>
    <row r="781">
      <c r="R781" s="89"/>
      <c r="S781" s="89"/>
    </row>
    <row r="782">
      <c r="R782" s="89"/>
      <c r="S782" s="89"/>
    </row>
    <row r="783">
      <c r="R783" s="89"/>
      <c r="S783" s="89"/>
    </row>
    <row r="784">
      <c r="R784" s="89"/>
      <c r="S784" s="89"/>
    </row>
    <row r="785">
      <c r="R785" s="89"/>
      <c r="S785" s="89"/>
    </row>
    <row r="786">
      <c r="R786" s="89"/>
      <c r="S786" s="89"/>
    </row>
    <row r="787">
      <c r="R787" s="89"/>
      <c r="S787" s="89"/>
    </row>
    <row r="788">
      <c r="R788" s="89"/>
      <c r="S788" s="89"/>
    </row>
    <row r="789">
      <c r="R789" s="89"/>
      <c r="S789" s="89"/>
    </row>
    <row r="790">
      <c r="R790" s="89"/>
      <c r="S790" s="89"/>
    </row>
    <row r="791">
      <c r="R791" s="89"/>
      <c r="S791" s="89"/>
    </row>
    <row r="792">
      <c r="R792" s="89"/>
      <c r="S792" s="89"/>
    </row>
    <row r="793">
      <c r="R793" s="89"/>
      <c r="S793" s="89"/>
    </row>
    <row r="794">
      <c r="R794" s="89"/>
      <c r="S794" s="89"/>
    </row>
    <row r="795">
      <c r="R795" s="89"/>
      <c r="S795" s="89"/>
    </row>
    <row r="796">
      <c r="R796" s="89"/>
      <c r="S796" s="89"/>
    </row>
    <row r="797">
      <c r="R797" s="89"/>
      <c r="S797" s="89"/>
    </row>
    <row r="798">
      <c r="R798" s="89"/>
      <c r="S798" s="89"/>
    </row>
    <row r="799">
      <c r="R799" s="89"/>
      <c r="S799" s="89"/>
    </row>
    <row r="800">
      <c r="R800" s="89"/>
      <c r="S800" s="89"/>
    </row>
    <row r="801">
      <c r="R801" s="89"/>
      <c r="S801" s="89"/>
    </row>
    <row r="802">
      <c r="R802" s="89"/>
      <c r="S802" s="89"/>
    </row>
    <row r="803">
      <c r="R803" s="89"/>
      <c r="S803" s="89"/>
    </row>
    <row r="804">
      <c r="R804" s="89"/>
      <c r="S804" s="89"/>
    </row>
    <row r="805">
      <c r="R805" s="89"/>
      <c r="S805" s="89"/>
    </row>
    <row r="806">
      <c r="R806" s="89"/>
      <c r="S806" s="89"/>
    </row>
    <row r="807">
      <c r="R807" s="89"/>
      <c r="S807" s="89"/>
    </row>
    <row r="808">
      <c r="R808" s="89"/>
      <c r="S808" s="89"/>
    </row>
    <row r="809">
      <c r="R809" s="89"/>
      <c r="S809" s="89"/>
    </row>
    <row r="810">
      <c r="R810" s="89"/>
      <c r="S810" s="89"/>
    </row>
    <row r="811">
      <c r="R811" s="89"/>
      <c r="S811" s="89"/>
    </row>
    <row r="812">
      <c r="R812" s="89"/>
      <c r="S812" s="89"/>
    </row>
    <row r="813">
      <c r="R813" s="89"/>
      <c r="S813" s="89"/>
    </row>
    <row r="814">
      <c r="R814" s="89"/>
      <c r="S814" s="89"/>
    </row>
    <row r="815">
      <c r="R815" s="89"/>
      <c r="S815" s="89"/>
    </row>
    <row r="816">
      <c r="R816" s="89"/>
      <c r="S816" s="89"/>
    </row>
    <row r="817">
      <c r="R817" s="89"/>
      <c r="S817" s="89"/>
    </row>
    <row r="818">
      <c r="R818" s="89"/>
      <c r="S818" s="89"/>
    </row>
    <row r="819">
      <c r="R819" s="89"/>
      <c r="S819" s="89"/>
    </row>
    <row r="820">
      <c r="R820" s="89"/>
      <c r="S820" s="89"/>
    </row>
    <row r="821">
      <c r="R821" s="89"/>
      <c r="S821" s="89"/>
    </row>
    <row r="822">
      <c r="R822" s="89"/>
      <c r="S822" s="89"/>
    </row>
    <row r="823">
      <c r="R823" s="89"/>
      <c r="S823" s="89"/>
    </row>
    <row r="824">
      <c r="R824" s="89"/>
      <c r="S824" s="89"/>
    </row>
    <row r="825">
      <c r="R825" s="89"/>
      <c r="S825" s="89"/>
    </row>
    <row r="826">
      <c r="R826" s="89"/>
      <c r="S826" s="89"/>
    </row>
    <row r="827">
      <c r="R827" s="89"/>
      <c r="S827" s="89"/>
    </row>
    <row r="828">
      <c r="R828" s="89"/>
      <c r="S828" s="89"/>
    </row>
    <row r="829">
      <c r="R829" s="89"/>
      <c r="S829" s="89"/>
    </row>
    <row r="830">
      <c r="R830" s="89"/>
      <c r="S830" s="89"/>
    </row>
    <row r="831">
      <c r="R831" s="89"/>
      <c r="S831" s="89"/>
    </row>
    <row r="832">
      <c r="R832" s="89"/>
      <c r="S832" s="89"/>
    </row>
    <row r="833">
      <c r="R833" s="89"/>
      <c r="S833" s="89"/>
    </row>
    <row r="834">
      <c r="R834" s="89"/>
      <c r="S834" s="89"/>
    </row>
    <row r="835">
      <c r="R835" s="89"/>
      <c r="S835" s="89"/>
    </row>
    <row r="836">
      <c r="R836" s="89"/>
      <c r="S836" s="89"/>
    </row>
    <row r="837">
      <c r="R837" s="89"/>
      <c r="S837" s="89"/>
    </row>
    <row r="838">
      <c r="R838" s="89"/>
      <c r="S838" s="89"/>
    </row>
    <row r="839">
      <c r="R839" s="89"/>
      <c r="S839" s="89"/>
    </row>
    <row r="840">
      <c r="R840" s="89"/>
      <c r="S840" s="89"/>
    </row>
    <row r="841">
      <c r="R841" s="89"/>
      <c r="S841" s="89"/>
    </row>
    <row r="842">
      <c r="R842" s="89"/>
      <c r="S842" s="89"/>
    </row>
    <row r="843">
      <c r="R843" s="89"/>
      <c r="S843" s="89"/>
    </row>
    <row r="844">
      <c r="R844" s="89"/>
      <c r="S844" s="89"/>
    </row>
    <row r="845">
      <c r="R845" s="89"/>
      <c r="S845" s="89"/>
    </row>
    <row r="846">
      <c r="R846" s="89"/>
      <c r="S846" s="89"/>
    </row>
    <row r="847">
      <c r="R847" s="89"/>
      <c r="S847" s="89"/>
    </row>
    <row r="848">
      <c r="R848" s="89"/>
      <c r="S848" s="89"/>
    </row>
    <row r="849">
      <c r="R849" s="89"/>
      <c r="S849" s="89"/>
    </row>
    <row r="850">
      <c r="R850" s="89"/>
      <c r="S850" s="89"/>
    </row>
    <row r="851">
      <c r="R851" s="89"/>
      <c r="S851" s="89"/>
    </row>
    <row r="852">
      <c r="R852" s="89"/>
      <c r="S852" s="89"/>
    </row>
    <row r="853">
      <c r="R853" s="89"/>
      <c r="S853" s="89"/>
    </row>
    <row r="854">
      <c r="R854" s="89"/>
      <c r="S854" s="89"/>
    </row>
    <row r="855">
      <c r="R855" s="89"/>
      <c r="S855" s="89"/>
    </row>
    <row r="856">
      <c r="R856" s="89"/>
      <c r="S856" s="89"/>
    </row>
    <row r="857">
      <c r="R857" s="89"/>
      <c r="S857" s="89"/>
    </row>
    <row r="858">
      <c r="R858" s="89"/>
      <c r="S858" s="89"/>
    </row>
    <row r="859">
      <c r="R859" s="89"/>
      <c r="S859" s="89"/>
    </row>
    <row r="860">
      <c r="R860" s="89"/>
      <c r="S860" s="89"/>
    </row>
    <row r="861">
      <c r="R861" s="89"/>
      <c r="S861" s="89"/>
    </row>
    <row r="862">
      <c r="R862" s="89"/>
      <c r="S862" s="89"/>
    </row>
    <row r="863">
      <c r="R863" s="89"/>
      <c r="S863" s="89"/>
    </row>
    <row r="864">
      <c r="R864" s="89"/>
      <c r="S864" s="89"/>
    </row>
    <row r="865">
      <c r="R865" s="89"/>
      <c r="S865" s="89"/>
    </row>
    <row r="866">
      <c r="R866" s="89"/>
      <c r="S866" s="89"/>
    </row>
    <row r="867">
      <c r="R867" s="89"/>
      <c r="S867" s="89"/>
    </row>
    <row r="868">
      <c r="R868" s="89"/>
      <c r="S868" s="89"/>
    </row>
    <row r="869">
      <c r="R869" s="89"/>
      <c r="S869" s="89"/>
    </row>
    <row r="870">
      <c r="R870" s="89"/>
      <c r="S870" s="89"/>
    </row>
    <row r="871">
      <c r="R871" s="89"/>
      <c r="S871" s="89"/>
    </row>
    <row r="872">
      <c r="R872" s="89"/>
      <c r="S872" s="89"/>
    </row>
    <row r="873">
      <c r="R873" s="89"/>
      <c r="S873" s="89"/>
    </row>
    <row r="874">
      <c r="R874" s="89"/>
      <c r="S874" s="89"/>
    </row>
    <row r="875">
      <c r="R875" s="89"/>
      <c r="S875" s="89"/>
    </row>
    <row r="876">
      <c r="R876" s="89"/>
      <c r="S876" s="89"/>
    </row>
    <row r="877">
      <c r="R877" s="89"/>
      <c r="S877" s="89"/>
    </row>
    <row r="878">
      <c r="R878" s="89"/>
      <c r="S878" s="89"/>
    </row>
    <row r="879">
      <c r="R879" s="89"/>
      <c r="S879" s="89"/>
    </row>
    <row r="880">
      <c r="R880" s="89"/>
      <c r="S880" s="89"/>
    </row>
    <row r="881">
      <c r="R881" s="89"/>
      <c r="S881" s="89"/>
    </row>
    <row r="882">
      <c r="R882" s="89"/>
      <c r="S882" s="89"/>
    </row>
    <row r="883">
      <c r="R883" s="89"/>
      <c r="S883" s="89"/>
    </row>
    <row r="884">
      <c r="R884" s="89"/>
      <c r="S884" s="89"/>
    </row>
    <row r="885">
      <c r="R885" s="89"/>
      <c r="S885" s="89"/>
    </row>
    <row r="886">
      <c r="R886" s="89"/>
      <c r="S886" s="89"/>
    </row>
    <row r="887">
      <c r="R887" s="89"/>
      <c r="S887" s="89"/>
    </row>
    <row r="888">
      <c r="R888" s="89"/>
      <c r="S888" s="89"/>
    </row>
    <row r="889">
      <c r="R889" s="89"/>
      <c r="S889" s="89"/>
    </row>
    <row r="890">
      <c r="R890" s="89"/>
      <c r="S890" s="89"/>
    </row>
    <row r="891">
      <c r="R891" s="89"/>
      <c r="S891" s="89"/>
    </row>
    <row r="892">
      <c r="R892" s="89"/>
      <c r="S892" s="89"/>
    </row>
    <row r="893">
      <c r="R893" s="89"/>
      <c r="S893" s="89"/>
    </row>
    <row r="894">
      <c r="R894" s="89"/>
      <c r="S894" s="89"/>
    </row>
    <row r="895">
      <c r="R895" s="89"/>
      <c r="S895" s="89"/>
    </row>
    <row r="896">
      <c r="R896" s="89"/>
      <c r="S896" s="89"/>
    </row>
    <row r="897">
      <c r="R897" s="89"/>
      <c r="S897" s="89"/>
    </row>
    <row r="898">
      <c r="R898" s="89"/>
      <c r="S898" s="89"/>
    </row>
    <row r="899">
      <c r="R899" s="89"/>
      <c r="S899" s="89"/>
    </row>
    <row r="900">
      <c r="R900" s="89"/>
      <c r="S900" s="89"/>
    </row>
    <row r="901">
      <c r="R901" s="89"/>
      <c r="S901" s="89"/>
    </row>
    <row r="902">
      <c r="R902" s="89"/>
      <c r="S902" s="89"/>
    </row>
    <row r="903">
      <c r="R903" s="89"/>
      <c r="S903" s="89"/>
    </row>
    <row r="904">
      <c r="R904" s="89"/>
      <c r="S904" s="89"/>
    </row>
    <row r="905">
      <c r="R905" s="89"/>
      <c r="S905" s="89"/>
    </row>
    <row r="906">
      <c r="R906" s="89"/>
      <c r="S906" s="89"/>
    </row>
    <row r="907">
      <c r="R907" s="89"/>
      <c r="S907" s="89"/>
    </row>
    <row r="908">
      <c r="R908" s="89"/>
      <c r="S908" s="89"/>
    </row>
    <row r="909">
      <c r="R909" s="89"/>
      <c r="S909" s="89"/>
    </row>
    <row r="910">
      <c r="R910" s="89"/>
      <c r="S910" s="89"/>
    </row>
    <row r="911">
      <c r="R911" s="89"/>
      <c r="S911" s="89"/>
    </row>
    <row r="912">
      <c r="R912" s="89"/>
      <c r="S912" s="89"/>
    </row>
    <row r="913">
      <c r="R913" s="89"/>
      <c r="S913" s="89"/>
    </row>
    <row r="914">
      <c r="R914" s="89"/>
      <c r="S914" s="89"/>
    </row>
    <row r="915">
      <c r="R915" s="89"/>
      <c r="S915" s="89"/>
    </row>
    <row r="916">
      <c r="R916" s="89"/>
      <c r="S916" s="89"/>
    </row>
    <row r="917">
      <c r="R917" s="89"/>
      <c r="S917" s="89"/>
    </row>
    <row r="918">
      <c r="R918" s="89"/>
      <c r="S918" s="89"/>
    </row>
    <row r="919">
      <c r="R919" s="89"/>
      <c r="S919" s="89"/>
    </row>
    <row r="920">
      <c r="R920" s="89"/>
      <c r="S920" s="89"/>
    </row>
    <row r="921">
      <c r="R921" s="89"/>
      <c r="S921" s="89"/>
    </row>
    <row r="922">
      <c r="R922" s="89"/>
      <c r="S922" s="89"/>
    </row>
    <row r="923">
      <c r="R923" s="89"/>
      <c r="S923" s="89"/>
    </row>
    <row r="924">
      <c r="R924" s="89"/>
      <c r="S924" s="89"/>
    </row>
    <row r="925">
      <c r="R925" s="89"/>
      <c r="S925" s="89"/>
    </row>
    <row r="926">
      <c r="R926" s="89"/>
      <c r="S926" s="89"/>
    </row>
    <row r="927">
      <c r="R927" s="89"/>
      <c r="S927" s="89"/>
    </row>
    <row r="928">
      <c r="R928" s="89"/>
      <c r="S928" s="89"/>
    </row>
    <row r="929">
      <c r="R929" s="89"/>
      <c r="S929" s="89"/>
    </row>
    <row r="930">
      <c r="R930" s="89"/>
      <c r="S930" s="89"/>
    </row>
    <row r="931">
      <c r="R931" s="89"/>
      <c r="S931" s="89"/>
    </row>
    <row r="932">
      <c r="R932" s="89"/>
      <c r="S932" s="89"/>
    </row>
    <row r="933">
      <c r="R933" s="89"/>
      <c r="S933" s="89"/>
    </row>
    <row r="934">
      <c r="R934" s="89"/>
      <c r="S934" s="89"/>
    </row>
    <row r="935">
      <c r="R935" s="89"/>
      <c r="S935" s="89"/>
    </row>
    <row r="936">
      <c r="R936" s="89"/>
      <c r="S936" s="89"/>
    </row>
    <row r="937">
      <c r="R937" s="89"/>
      <c r="S937" s="89"/>
    </row>
    <row r="938">
      <c r="R938" s="89"/>
      <c r="S938" s="89"/>
    </row>
    <row r="939">
      <c r="R939" s="89"/>
      <c r="S939" s="89"/>
    </row>
    <row r="940">
      <c r="R940" s="89"/>
      <c r="S940" s="89"/>
    </row>
    <row r="941">
      <c r="R941" s="89"/>
      <c r="S941" s="89"/>
    </row>
    <row r="942">
      <c r="R942" s="89"/>
      <c r="S942" s="89"/>
    </row>
    <row r="943">
      <c r="R943" s="89"/>
      <c r="S943" s="89"/>
    </row>
    <row r="944">
      <c r="R944" s="89"/>
      <c r="S944" s="89"/>
    </row>
    <row r="945">
      <c r="R945" s="89"/>
      <c r="S945" s="89"/>
    </row>
    <row r="946">
      <c r="R946" s="89"/>
      <c r="S946" s="89"/>
    </row>
    <row r="947">
      <c r="R947" s="89"/>
      <c r="S947" s="89"/>
    </row>
    <row r="948">
      <c r="R948" s="89"/>
      <c r="S948" s="89"/>
    </row>
    <row r="949">
      <c r="R949" s="89"/>
      <c r="S949" s="89"/>
    </row>
    <row r="950">
      <c r="R950" s="89"/>
      <c r="S950" s="89"/>
    </row>
    <row r="951">
      <c r="R951" s="89"/>
      <c r="S951" s="89"/>
    </row>
    <row r="952">
      <c r="R952" s="89"/>
      <c r="S952" s="89"/>
    </row>
    <row r="953">
      <c r="R953" s="89"/>
      <c r="S953" s="89"/>
    </row>
    <row r="954">
      <c r="R954" s="89"/>
      <c r="S954" s="89"/>
    </row>
    <row r="955">
      <c r="R955" s="89"/>
      <c r="S955" s="89"/>
    </row>
    <row r="956">
      <c r="R956" s="89"/>
      <c r="S956" s="89"/>
    </row>
    <row r="957">
      <c r="R957" s="89"/>
      <c r="S957" s="89"/>
    </row>
    <row r="958">
      <c r="R958" s="89"/>
      <c r="S958" s="89"/>
    </row>
    <row r="959">
      <c r="R959" s="89"/>
      <c r="S959" s="89"/>
    </row>
    <row r="960">
      <c r="R960" s="89"/>
      <c r="S960" s="89"/>
    </row>
    <row r="961">
      <c r="R961" s="89"/>
      <c r="S961" s="89"/>
    </row>
    <row r="962">
      <c r="R962" s="89"/>
      <c r="S962" s="89"/>
    </row>
    <row r="963">
      <c r="R963" s="89"/>
      <c r="S963" s="89"/>
    </row>
    <row r="964">
      <c r="R964" s="89"/>
      <c r="S964" s="89"/>
    </row>
    <row r="965">
      <c r="R965" s="89"/>
      <c r="S965" s="89"/>
    </row>
    <row r="966">
      <c r="R966" s="89"/>
      <c r="S966" s="89"/>
    </row>
    <row r="967">
      <c r="R967" s="89"/>
      <c r="S967" s="89"/>
    </row>
    <row r="968">
      <c r="R968" s="89"/>
      <c r="S968" s="89"/>
    </row>
    <row r="969">
      <c r="R969" s="89"/>
      <c r="S969" s="89"/>
    </row>
    <row r="970">
      <c r="R970" s="89"/>
      <c r="S970" s="89"/>
    </row>
    <row r="971">
      <c r="R971" s="89"/>
      <c r="S971" s="89"/>
    </row>
    <row r="972">
      <c r="R972" s="89"/>
      <c r="S972" s="89"/>
    </row>
    <row r="973">
      <c r="R973" s="89"/>
      <c r="S973" s="89"/>
    </row>
    <row r="974">
      <c r="R974" s="89"/>
      <c r="S974" s="89"/>
    </row>
    <row r="975">
      <c r="R975" s="89"/>
      <c r="S975" s="89"/>
    </row>
    <row r="976">
      <c r="R976" s="89"/>
      <c r="S976" s="89"/>
    </row>
    <row r="977">
      <c r="R977" s="89"/>
      <c r="S977" s="89"/>
    </row>
    <row r="978">
      <c r="R978" s="89"/>
      <c r="S978" s="89"/>
    </row>
    <row r="979">
      <c r="R979" s="89"/>
      <c r="S979" s="89"/>
    </row>
    <row r="980">
      <c r="R980" s="89"/>
      <c r="S980" s="89"/>
    </row>
    <row r="981">
      <c r="R981" s="89"/>
      <c r="S981" s="89"/>
    </row>
    <row r="982">
      <c r="R982" s="89"/>
      <c r="S982" s="89"/>
    </row>
    <row r="983">
      <c r="R983" s="89"/>
      <c r="S983" s="89"/>
    </row>
    <row r="984">
      <c r="R984" s="89"/>
      <c r="S984" s="89"/>
    </row>
    <row r="985">
      <c r="R985" s="89"/>
      <c r="S985" s="89"/>
    </row>
    <row r="986">
      <c r="R986" s="89"/>
      <c r="S986" s="89"/>
    </row>
    <row r="987">
      <c r="R987" s="89"/>
      <c r="S987" s="89"/>
    </row>
    <row r="988">
      <c r="R988" s="89"/>
      <c r="S988" s="89"/>
    </row>
    <row r="989">
      <c r="R989" s="89"/>
      <c r="S989" s="89"/>
    </row>
    <row r="990">
      <c r="R990" s="89"/>
      <c r="S990" s="89"/>
    </row>
    <row r="991">
      <c r="R991" s="89"/>
      <c r="S991" s="89"/>
    </row>
    <row r="992">
      <c r="R992" s="89"/>
      <c r="S992" s="89"/>
    </row>
    <row r="993">
      <c r="R993" s="89"/>
      <c r="S993" s="89"/>
    </row>
    <row r="994">
      <c r="R994" s="89"/>
      <c r="S994" s="89"/>
    </row>
    <row r="995">
      <c r="R995" s="89"/>
      <c r="S995" s="89"/>
    </row>
    <row r="996">
      <c r="R996" s="89"/>
      <c r="S996" s="89"/>
    </row>
    <row r="997">
      <c r="R997" s="89"/>
      <c r="S997" s="89"/>
    </row>
    <row r="998">
      <c r="R998" s="89"/>
      <c r="S998" s="89"/>
    </row>
    <row r="999">
      <c r="R999" s="89"/>
      <c r="S999" s="89"/>
    </row>
    <row r="1000">
      <c r="R1000" s="89"/>
      <c r="S1000" s="89"/>
    </row>
    <row r="1001">
      <c r="R1001" s="89"/>
      <c r="S1001" s="89"/>
    </row>
    <row r="1002">
      <c r="R1002" s="89"/>
      <c r="S1002" s="89"/>
    </row>
    <row r="1003">
      <c r="R1003" s="89"/>
      <c r="S1003" s="89"/>
    </row>
  </sheetData>
  <mergeCells count="3">
    <mergeCell ref="N1:Z1"/>
    <mergeCell ref="N2:Z2"/>
    <mergeCell ref="N44:Z44"/>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1.25"/>
    <col customWidth="1" min="3" max="3" width="14.63"/>
    <col customWidth="1" min="4" max="4" width="7.25"/>
    <col customWidth="1" min="5" max="5" width="7.0"/>
    <col customWidth="1" min="6" max="6" width="8.88"/>
    <col customWidth="1" min="7" max="7" width="3.63"/>
    <col customWidth="1" min="8" max="8" width="6.13"/>
    <col customWidth="1" min="9" max="9" width="7.0"/>
    <col customWidth="1" min="10" max="10" width="7.25"/>
    <col customWidth="1" min="11" max="11" width="7.0"/>
    <col customWidth="1" min="13" max="13" width="7.0"/>
    <col customWidth="1" min="14" max="14" width="5.38"/>
    <col customWidth="1" min="15" max="15" width="7.0"/>
    <col customWidth="1" min="16" max="16" width="6.13"/>
    <col customWidth="1" min="17" max="17" width="7.0"/>
    <col customWidth="1" min="18" max="18" width="5.13"/>
    <col customWidth="1" min="19" max="19" width="7.0"/>
    <col customWidth="1" min="20" max="20" width="5.13"/>
    <col customWidth="1" min="21" max="21" width="7.0"/>
    <col customWidth="1" min="22" max="22" width="8.38"/>
    <col customWidth="1" min="23" max="23" width="6.88"/>
    <col customWidth="1" min="24" max="24" width="5.13"/>
    <col customWidth="1" min="25" max="25" width="7.0"/>
    <col customWidth="1" min="26" max="26" width="7.5"/>
    <col customWidth="1" min="27" max="27" width="3.63"/>
    <col customWidth="1" min="28" max="28" width="7.5"/>
    <col customWidth="1" min="29" max="29" width="3.63"/>
  </cols>
  <sheetData>
    <row r="1">
      <c r="A1" s="118" t="s">
        <v>138</v>
      </c>
    </row>
    <row r="2">
      <c r="A2" s="7" t="s">
        <v>139</v>
      </c>
      <c r="B2" s="119" t="s">
        <v>140</v>
      </c>
      <c r="C2" s="7" t="s">
        <v>141</v>
      </c>
      <c r="D2" s="7" t="s">
        <v>142</v>
      </c>
      <c r="E2" s="7" t="s">
        <v>143</v>
      </c>
      <c r="F2" s="7" t="s">
        <v>144</v>
      </c>
      <c r="G2" s="7" t="s">
        <v>143</v>
      </c>
      <c r="H2" s="10" t="s">
        <v>145</v>
      </c>
      <c r="I2" s="7" t="s">
        <v>143</v>
      </c>
      <c r="J2" s="7" t="s">
        <v>146</v>
      </c>
      <c r="K2" s="7" t="s">
        <v>143</v>
      </c>
      <c r="L2" s="7" t="s">
        <v>147</v>
      </c>
      <c r="M2" s="7" t="s">
        <v>143</v>
      </c>
      <c r="N2" s="7" t="s">
        <v>148</v>
      </c>
      <c r="O2" s="7" t="s">
        <v>143</v>
      </c>
      <c r="P2" s="10" t="s">
        <v>149</v>
      </c>
      <c r="Q2" s="7" t="s">
        <v>143</v>
      </c>
      <c r="R2" s="7" t="s">
        <v>150</v>
      </c>
      <c r="S2" s="7" t="s">
        <v>143</v>
      </c>
      <c r="T2" s="7" t="s">
        <v>151</v>
      </c>
      <c r="U2" s="7" t="s">
        <v>143</v>
      </c>
      <c r="V2" s="7" t="s">
        <v>152</v>
      </c>
      <c r="W2" s="7" t="s">
        <v>143</v>
      </c>
      <c r="X2" s="7" t="s">
        <v>153</v>
      </c>
      <c r="Y2" s="7" t="s">
        <v>143</v>
      </c>
      <c r="Z2" s="7" t="s">
        <v>154</v>
      </c>
      <c r="AA2" s="7" t="s">
        <v>143</v>
      </c>
      <c r="AB2" s="7" t="s">
        <v>155</v>
      </c>
      <c r="AC2" s="7" t="s">
        <v>143</v>
      </c>
    </row>
    <row r="3">
      <c r="A3" s="7" t="s">
        <v>156</v>
      </c>
      <c r="B3" s="120">
        <v>1912.6</v>
      </c>
      <c r="C3" s="121" t="s">
        <v>157</v>
      </c>
      <c r="D3" s="122">
        <v>86.2</v>
      </c>
      <c r="E3" s="122" t="s">
        <v>158</v>
      </c>
      <c r="F3" s="122">
        <v>10.7</v>
      </c>
      <c r="G3" s="122" t="s">
        <v>158</v>
      </c>
      <c r="H3" s="123">
        <v>961.8</v>
      </c>
      <c r="I3" s="122" t="s">
        <v>159</v>
      </c>
      <c r="J3" s="122">
        <v>593.1</v>
      </c>
      <c r="K3" s="7" t="s">
        <v>159</v>
      </c>
      <c r="L3" s="122">
        <v>231.1</v>
      </c>
      <c r="M3" s="7" t="s">
        <v>159</v>
      </c>
      <c r="N3" s="124"/>
      <c r="O3" s="124"/>
      <c r="P3" s="125"/>
      <c r="Q3" s="124"/>
      <c r="R3" s="124"/>
    </row>
    <row r="4">
      <c r="A4" s="7" t="s">
        <v>156</v>
      </c>
      <c r="B4" s="120">
        <v>2190.1</v>
      </c>
      <c r="C4" s="122" t="s">
        <v>157</v>
      </c>
      <c r="D4" s="122">
        <v>109.8</v>
      </c>
      <c r="E4" s="7" t="s">
        <v>159</v>
      </c>
      <c r="F4" s="124"/>
      <c r="G4" s="124"/>
      <c r="H4" s="123">
        <v>1110.0</v>
      </c>
      <c r="I4" s="122" t="s">
        <v>158</v>
      </c>
      <c r="J4" s="122">
        <v>597.4</v>
      </c>
      <c r="K4" s="122" t="s">
        <v>158</v>
      </c>
      <c r="L4" s="122">
        <v>246.0</v>
      </c>
      <c r="M4" s="7" t="s">
        <v>159</v>
      </c>
      <c r="N4" s="122">
        <v>89.2</v>
      </c>
      <c r="O4" s="7" t="s">
        <v>159</v>
      </c>
      <c r="P4" s="125"/>
      <c r="Q4" s="124"/>
      <c r="R4" s="124"/>
    </row>
    <row r="5">
      <c r="A5" s="7" t="s">
        <v>156</v>
      </c>
      <c r="B5" s="120">
        <v>2565.4</v>
      </c>
      <c r="C5" s="122" t="s">
        <v>160</v>
      </c>
      <c r="D5" s="122">
        <v>99.0</v>
      </c>
      <c r="E5" s="7" t="s">
        <v>159</v>
      </c>
      <c r="F5" s="124"/>
      <c r="G5" s="124"/>
      <c r="H5" s="123">
        <v>1240.0</v>
      </c>
      <c r="I5" s="122" t="s">
        <v>158</v>
      </c>
      <c r="J5" s="122">
        <v>488.5</v>
      </c>
      <c r="K5" s="7" t="s">
        <v>159</v>
      </c>
      <c r="L5" s="124"/>
      <c r="M5" s="124"/>
      <c r="N5" s="122">
        <v>82.8</v>
      </c>
      <c r="O5" s="7" t="s">
        <v>159</v>
      </c>
      <c r="P5" s="123">
        <v>645.1</v>
      </c>
      <c r="Q5" s="122" t="s">
        <v>158</v>
      </c>
      <c r="R5" s="124"/>
    </row>
    <row r="6">
      <c r="A6" s="7" t="s">
        <v>156</v>
      </c>
      <c r="B6" s="120">
        <v>2344.0</v>
      </c>
      <c r="C6" s="122" t="s">
        <v>160</v>
      </c>
      <c r="D6" s="124"/>
      <c r="E6" s="124"/>
      <c r="F6" s="124"/>
      <c r="G6" s="124"/>
      <c r="H6" s="123">
        <v>893.5</v>
      </c>
      <c r="I6" s="122" t="s">
        <v>158</v>
      </c>
      <c r="J6" s="122">
        <v>412.1</v>
      </c>
      <c r="K6" s="7" t="s">
        <v>159</v>
      </c>
      <c r="L6" s="124"/>
      <c r="M6" s="124"/>
      <c r="N6" s="122">
        <v>72.8</v>
      </c>
      <c r="O6" s="7" t="s">
        <v>159</v>
      </c>
      <c r="P6" s="123">
        <v>636.9</v>
      </c>
      <c r="Q6" s="122" t="s">
        <v>158</v>
      </c>
      <c r="R6" s="122">
        <v>332.2</v>
      </c>
      <c r="S6" s="7" t="s">
        <v>159</v>
      </c>
    </row>
    <row r="7">
      <c r="A7" s="7" t="s">
        <v>156</v>
      </c>
      <c r="B7" s="120">
        <v>2191.7</v>
      </c>
      <c r="C7" s="122" t="s">
        <v>161</v>
      </c>
      <c r="D7" s="124"/>
      <c r="E7" s="124"/>
      <c r="F7" s="124"/>
      <c r="G7" s="124"/>
      <c r="H7" s="123">
        <v>727.7</v>
      </c>
      <c r="I7" s="122" t="s">
        <v>158</v>
      </c>
      <c r="J7" s="122">
        <v>447.5</v>
      </c>
      <c r="K7" s="7" t="s">
        <v>159</v>
      </c>
      <c r="L7" s="122">
        <v>174.9</v>
      </c>
      <c r="M7" s="7" t="s">
        <v>159</v>
      </c>
      <c r="N7" s="124"/>
      <c r="O7" s="124"/>
      <c r="P7" s="123">
        <v>487.0</v>
      </c>
      <c r="Q7" s="122" t="s">
        <v>158</v>
      </c>
      <c r="R7" s="122">
        <v>350.7</v>
      </c>
      <c r="S7" s="7" t="s">
        <v>159</v>
      </c>
    </row>
    <row r="8">
      <c r="A8" s="7" t="s">
        <v>162</v>
      </c>
      <c r="B8" s="119">
        <v>2495.9</v>
      </c>
      <c r="C8" s="7" t="s">
        <v>163</v>
      </c>
      <c r="H8" s="13"/>
      <c r="N8" s="7">
        <v>174.5</v>
      </c>
      <c r="O8" s="122" t="s">
        <v>158</v>
      </c>
      <c r="P8" s="10">
        <v>1200.0</v>
      </c>
      <c r="Q8" s="7" t="s">
        <v>159</v>
      </c>
      <c r="R8" s="7">
        <v>527.5</v>
      </c>
      <c r="S8" s="7" t="s">
        <v>159</v>
      </c>
      <c r="T8" s="7">
        <v>484.6</v>
      </c>
      <c r="U8" s="7" t="s">
        <v>159</v>
      </c>
      <c r="V8" s="7">
        <v>182.4</v>
      </c>
      <c r="W8" s="122" t="s">
        <v>158</v>
      </c>
    </row>
    <row r="9">
      <c r="A9" s="126" t="s">
        <v>162</v>
      </c>
      <c r="B9" s="127">
        <v>2972.8</v>
      </c>
      <c r="C9" s="126" t="s">
        <v>157</v>
      </c>
      <c r="D9" s="126">
        <v>55.4</v>
      </c>
      <c r="E9" s="126" t="s">
        <v>159</v>
      </c>
      <c r="F9" s="128"/>
      <c r="G9" s="128"/>
      <c r="H9" s="129"/>
      <c r="I9" s="128"/>
      <c r="J9" s="128"/>
      <c r="K9" s="128"/>
      <c r="L9" s="128"/>
      <c r="M9" s="128"/>
      <c r="N9" s="126">
        <v>137.5</v>
      </c>
      <c r="O9" s="126" t="s">
        <v>159</v>
      </c>
      <c r="P9" s="130">
        <v>1520.0</v>
      </c>
      <c r="Q9" s="131" t="s">
        <v>158</v>
      </c>
      <c r="R9" s="126">
        <v>751.1</v>
      </c>
      <c r="S9" s="131" t="s">
        <v>158</v>
      </c>
      <c r="T9" s="126">
        <v>570.1</v>
      </c>
      <c r="U9" s="126" t="s">
        <v>159</v>
      </c>
      <c r="V9" s="128"/>
      <c r="W9" s="128"/>
      <c r="X9" s="128"/>
      <c r="Y9" s="128"/>
      <c r="Z9" s="128"/>
      <c r="AA9" s="128"/>
      <c r="AB9" s="128"/>
      <c r="AC9" s="128"/>
      <c r="AD9" s="128"/>
      <c r="AE9" s="128"/>
      <c r="AF9" s="128"/>
      <c r="AG9" s="128"/>
    </row>
    <row r="10">
      <c r="A10" s="7" t="s">
        <v>162</v>
      </c>
      <c r="B10" s="119">
        <v>2309.7</v>
      </c>
      <c r="C10" s="7" t="s">
        <v>164</v>
      </c>
      <c r="D10" s="7">
        <v>34.3</v>
      </c>
      <c r="E10" s="122" t="s">
        <v>158</v>
      </c>
      <c r="F10" s="7">
        <v>13.0</v>
      </c>
      <c r="G10" s="7" t="s">
        <v>158</v>
      </c>
      <c r="H10" s="13"/>
      <c r="P10" s="10">
        <v>1200.0</v>
      </c>
      <c r="Q10" s="7" t="s">
        <v>159</v>
      </c>
      <c r="R10" s="7">
        <v>571.3</v>
      </c>
      <c r="S10" s="7" t="s">
        <v>159</v>
      </c>
      <c r="T10" s="7">
        <v>508.6</v>
      </c>
      <c r="U10" s="7" t="s">
        <v>159</v>
      </c>
    </row>
    <row r="11">
      <c r="A11" s="7" t="s">
        <v>162</v>
      </c>
      <c r="B11" s="119">
        <v>2202.5</v>
      </c>
      <c r="C11" s="7" t="s">
        <v>160</v>
      </c>
      <c r="F11" s="7">
        <v>11.6</v>
      </c>
      <c r="G11" s="7" t="s">
        <v>158</v>
      </c>
      <c r="H11" s="13"/>
      <c r="P11" s="10">
        <v>1100.0</v>
      </c>
      <c r="Q11" s="7" t="s">
        <v>159</v>
      </c>
      <c r="R11" s="7">
        <v>501.4</v>
      </c>
      <c r="S11" s="7" t="s">
        <v>159</v>
      </c>
      <c r="T11" s="7">
        <v>435.8</v>
      </c>
      <c r="U11" s="122" t="s">
        <v>158</v>
      </c>
      <c r="X11" s="7">
        <v>236.4</v>
      </c>
      <c r="Y11" s="7" t="s">
        <v>159</v>
      </c>
    </row>
    <row r="12">
      <c r="A12" s="7" t="s">
        <v>162</v>
      </c>
      <c r="B12" s="132"/>
      <c r="H12" s="13"/>
      <c r="P12" s="123"/>
      <c r="Q12" s="121"/>
      <c r="R12" s="122"/>
      <c r="S12" s="122"/>
      <c r="T12" s="122"/>
      <c r="U12" s="122"/>
    </row>
    <row r="13">
      <c r="A13" s="7" t="s">
        <v>165</v>
      </c>
      <c r="B13" s="119">
        <v>1441.2</v>
      </c>
      <c r="C13" s="7" t="s">
        <v>160</v>
      </c>
      <c r="D13" s="7" t="s">
        <v>166</v>
      </c>
      <c r="E13" s="7" t="s">
        <v>159</v>
      </c>
      <c r="H13" s="10" t="s">
        <v>166</v>
      </c>
      <c r="I13" s="7" t="s">
        <v>159</v>
      </c>
      <c r="P13" s="123"/>
      <c r="Q13" s="121"/>
      <c r="R13" s="122"/>
      <c r="S13" s="122"/>
      <c r="T13" s="122"/>
      <c r="U13" s="122"/>
      <c r="X13" s="7" t="s">
        <v>166</v>
      </c>
      <c r="Z13" s="7" t="s">
        <v>166</v>
      </c>
      <c r="AB13" s="7" t="s">
        <v>166</v>
      </c>
    </row>
    <row r="14">
      <c r="A14" s="126" t="s">
        <v>165</v>
      </c>
      <c r="B14" s="127">
        <v>1589.2</v>
      </c>
      <c r="C14" s="126" t="s">
        <v>160</v>
      </c>
      <c r="D14" s="126" t="s">
        <v>166</v>
      </c>
      <c r="E14" s="126" t="s">
        <v>159</v>
      </c>
      <c r="F14" s="128"/>
      <c r="G14" s="128"/>
      <c r="H14" s="130" t="s">
        <v>166</v>
      </c>
      <c r="I14" s="126" t="s">
        <v>159</v>
      </c>
      <c r="J14" s="126" t="s">
        <v>166</v>
      </c>
      <c r="K14" s="126" t="s">
        <v>159</v>
      </c>
      <c r="L14" s="128"/>
      <c r="M14" s="128"/>
      <c r="N14" s="128"/>
      <c r="O14" s="128"/>
      <c r="P14" s="133"/>
      <c r="Q14" s="131"/>
      <c r="R14" s="131"/>
      <c r="S14" s="131"/>
      <c r="T14" s="134"/>
      <c r="U14" s="134"/>
      <c r="V14" s="128"/>
      <c r="W14" s="128"/>
      <c r="X14" s="126" t="s">
        <v>166</v>
      </c>
      <c r="Y14" s="128"/>
      <c r="Z14" s="126" t="s">
        <v>166</v>
      </c>
      <c r="AA14" s="128"/>
      <c r="AB14" s="128"/>
      <c r="AC14" s="128"/>
      <c r="AD14" s="128"/>
      <c r="AE14" s="128"/>
      <c r="AF14" s="128"/>
      <c r="AG14" s="128"/>
    </row>
    <row r="15">
      <c r="A15" s="7" t="s">
        <v>165</v>
      </c>
      <c r="B15" s="119">
        <v>1554.2</v>
      </c>
      <c r="C15" s="7" t="s">
        <v>160</v>
      </c>
      <c r="H15" s="10" t="s">
        <v>166</v>
      </c>
      <c r="I15" s="7" t="s">
        <v>159</v>
      </c>
      <c r="J15" s="7" t="s">
        <v>166</v>
      </c>
      <c r="K15" s="7" t="s">
        <v>159</v>
      </c>
      <c r="L15" s="7" t="s">
        <v>166</v>
      </c>
      <c r="M15" s="7" t="s">
        <v>159</v>
      </c>
      <c r="P15" s="123"/>
      <c r="Q15" s="122"/>
      <c r="R15" s="124"/>
      <c r="S15" s="124"/>
      <c r="T15" s="124"/>
      <c r="U15" s="124"/>
      <c r="X15" s="7" t="s">
        <v>166</v>
      </c>
      <c r="Z15" s="7" t="s">
        <v>166</v>
      </c>
    </row>
    <row r="16">
      <c r="A16" s="7" t="s">
        <v>165</v>
      </c>
      <c r="B16" s="119">
        <v>1508.3</v>
      </c>
      <c r="C16" s="135" t="s">
        <v>167</v>
      </c>
      <c r="H16" s="10" t="s">
        <v>166</v>
      </c>
      <c r="I16" s="7" t="s">
        <v>159</v>
      </c>
      <c r="J16" s="7" t="s">
        <v>166</v>
      </c>
      <c r="P16" s="123" t="s">
        <v>166</v>
      </c>
      <c r="Q16" s="122"/>
      <c r="R16" s="122"/>
      <c r="S16" s="122"/>
      <c r="T16" s="122"/>
      <c r="U16" s="122"/>
      <c r="X16" s="7" t="s">
        <v>166</v>
      </c>
      <c r="Z16" s="7" t="s">
        <v>166</v>
      </c>
    </row>
    <row r="17">
      <c r="A17" s="7" t="s">
        <v>165</v>
      </c>
      <c r="B17" s="119">
        <v>1511.3</v>
      </c>
      <c r="C17" s="135" t="s">
        <v>167</v>
      </c>
      <c r="H17" s="10" t="s">
        <v>166</v>
      </c>
      <c r="I17" s="7" t="s">
        <v>159</v>
      </c>
      <c r="J17" s="7" t="s">
        <v>166</v>
      </c>
      <c r="N17" s="7" t="s">
        <v>166</v>
      </c>
      <c r="P17" s="123" t="s">
        <v>166</v>
      </c>
      <c r="Q17" s="122"/>
      <c r="R17" s="122"/>
      <c r="S17" s="122"/>
      <c r="T17" s="122"/>
      <c r="U17" s="122"/>
      <c r="X17" s="7" t="s">
        <v>166</v>
      </c>
    </row>
    <row r="18">
      <c r="A18" s="126" t="s">
        <v>156</v>
      </c>
      <c r="B18" s="136">
        <v>2596.8</v>
      </c>
      <c r="C18" s="131" t="s">
        <v>157</v>
      </c>
      <c r="D18" s="131">
        <v>92.0</v>
      </c>
      <c r="E18" s="126" t="s">
        <v>159</v>
      </c>
      <c r="F18" s="134"/>
      <c r="G18" s="134"/>
      <c r="H18" s="133">
        <v>1200.0</v>
      </c>
      <c r="I18" s="131" t="s">
        <v>158</v>
      </c>
      <c r="J18" s="131">
        <v>613.6</v>
      </c>
      <c r="K18" s="131" t="s">
        <v>158</v>
      </c>
      <c r="L18" s="131"/>
      <c r="M18" s="128"/>
      <c r="N18" s="131">
        <v>91.5</v>
      </c>
      <c r="O18" s="126" t="s">
        <v>159</v>
      </c>
      <c r="P18" s="133">
        <v>539.1</v>
      </c>
      <c r="Q18" s="126" t="s">
        <v>159</v>
      </c>
      <c r="R18" s="134"/>
      <c r="S18" s="128"/>
      <c r="T18" s="128"/>
      <c r="U18" s="128"/>
      <c r="V18" s="128"/>
      <c r="W18" s="128"/>
      <c r="X18" s="128"/>
      <c r="Y18" s="128"/>
      <c r="Z18" s="128"/>
      <c r="AA18" s="128"/>
      <c r="AB18" s="128"/>
      <c r="AC18" s="128"/>
      <c r="AD18" s="128"/>
      <c r="AE18" s="128"/>
      <c r="AF18" s="128"/>
      <c r="AG18" s="128"/>
    </row>
    <row r="19">
      <c r="A19" s="7" t="s">
        <v>162</v>
      </c>
      <c r="B19" s="119">
        <v>2829.2</v>
      </c>
      <c r="C19" s="7" t="s">
        <v>160</v>
      </c>
      <c r="D19" s="7">
        <v>49.1</v>
      </c>
      <c r="E19" s="7" t="s">
        <v>159</v>
      </c>
      <c r="H19" s="10">
        <v>422.3</v>
      </c>
      <c r="I19" s="7" t="s">
        <v>159</v>
      </c>
      <c r="P19" s="10">
        <v>1210.0</v>
      </c>
      <c r="Q19" s="122" t="s">
        <v>158</v>
      </c>
      <c r="R19" s="7">
        <v>599.7</v>
      </c>
      <c r="S19" s="122" t="s">
        <v>158</v>
      </c>
      <c r="T19" s="7">
        <v>562.5</v>
      </c>
      <c r="U19" s="126" t="s">
        <v>159</v>
      </c>
    </row>
    <row r="20">
      <c r="B20" s="132"/>
      <c r="H20" s="13"/>
      <c r="P20" s="125"/>
      <c r="Q20" s="124"/>
      <c r="R20" s="124"/>
      <c r="S20" s="122"/>
      <c r="T20" s="122"/>
      <c r="U20" s="122"/>
    </row>
    <row r="21">
      <c r="B21" s="132"/>
      <c r="H21" s="13"/>
      <c r="P21" s="125"/>
      <c r="Q21" s="124"/>
      <c r="R21" s="124"/>
      <c r="S21" s="124"/>
      <c r="T21" s="122"/>
      <c r="U21" s="122"/>
    </row>
    <row r="22">
      <c r="A22" s="7" t="s">
        <v>168</v>
      </c>
      <c r="B22" s="132"/>
      <c r="H22" s="13"/>
      <c r="P22" s="13"/>
    </row>
    <row r="23">
      <c r="B23" s="132"/>
      <c r="H23" s="13"/>
      <c r="P23" s="13"/>
    </row>
    <row r="24">
      <c r="B24" s="132"/>
      <c r="H24" s="13"/>
      <c r="P24" s="13"/>
    </row>
    <row r="25">
      <c r="B25" s="132"/>
      <c r="H25" s="13"/>
      <c r="P25" s="13"/>
    </row>
    <row r="26">
      <c r="B26" s="132"/>
      <c r="H26" s="13"/>
      <c r="P26" s="13"/>
    </row>
    <row r="27">
      <c r="B27" s="132"/>
      <c r="H27" s="13"/>
      <c r="P27" s="13"/>
    </row>
    <row r="28">
      <c r="B28" s="132"/>
      <c r="H28" s="13"/>
      <c r="P28" s="13"/>
    </row>
    <row r="29">
      <c r="B29" s="132"/>
      <c r="H29" s="13"/>
      <c r="P29" s="13"/>
    </row>
    <row r="30">
      <c r="B30" s="132"/>
      <c r="H30" s="13"/>
      <c r="P30" s="13"/>
    </row>
    <row r="31">
      <c r="B31" s="132"/>
      <c r="H31" s="13"/>
      <c r="P31" s="13"/>
    </row>
    <row r="32">
      <c r="B32" s="132"/>
      <c r="H32" s="13"/>
      <c r="P32" s="13"/>
    </row>
    <row r="33">
      <c r="B33" s="132"/>
      <c r="H33" s="13"/>
      <c r="P33" s="13"/>
    </row>
    <row r="34">
      <c r="B34" s="132"/>
      <c r="H34" s="13"/>
      <c r="P34" s="13"/>
    </row>
    <row r="35">
      <c r="B35" s="132"/>
      <c r="H35" s="13"/>
      <c r="P35" s="13"/>
    </row>
    <row r="36">
      <c r="B36" s="132"/>
      <c r="H36" s="13"/>
      <c r="P36" s="13"/>
    </row>
    <row r="37">
      <c r="B37" s="132"/>
      <c r="H37" s="13"/>
      <c r="P37" s="13"/>
    </row>
    <row r="38">
      <c r="B38" s="132"/>
      <c r="H38" s="13"/>
      <c r="P38" s="13"/>
    </row>
    <row r="39">
      <c r="B39" s="132"/>
      <c r="H39" s="13"/>
      <c r="P39" s="13"/>
    </row>
    <row r="40">
      <c r="B40" s="132"/>
      <c r="H40" s="13"/>
      <c r="P40" s="13"/>
    </row>
    <row r="41">
      <c r="B41" s="132"/>
      <c r="H41" s="13"/>
      <c r="P41" s="13"/>
    </row>
    <row r="42">
      <c r="B42" s="132"/>
      <c r="H42" s="13"/>
      <c r="P42" s="13"/>
    </row>
    <row r="43">
      <c r="B43" s="132"/>
      <c r="H43" s="13"/>
      <c r="P43" s="13"/>
    </row>
    <row r="44">
      <c r="B44" s="132"/>
      <c r="H44" s="13"/>
      <c r="P44" s="13"/>
    </row>
    <row r="45">
      <c r="B45" s="132"/>
      <c r="H45" s="13"/>
      <c r="P45" s="13"/>
    </row>
    <row r="46">
      <c r="B46" s="132"/>
      <c r="H46" s="13"/>
      <c r="P46" s="13"/>
    </row>
    <row r="47">
      <c r="B47" s="132"/>
      <c r="H47" s="13"/>
      <c r="P47" s="13"/>
    </row>
    <row r="48">
      <c r="B48" s="132"/>
      <c r="H48" s="13"/>
      <c r="P48" s="13"/>
    </row>
    <row r="49">
      <c r="B49" s="132"/>
      <c r="H49" s="13"/>
      <c r="P49" s="13"/>
    </row>
    <row r="50">
      <c r="B50" s="132"/>
      <c r="H50" s="13"/>
      <c r="P50" s="13"/>
    </row>
    <row r="51">
      <c r="B51" s="132"/>
      <c r="H51" s="13"/>
      <c r="P51" s="13"/>
    </row>
    <row r="52">
      <c r="B52" s="132"/>
      <c r="H52" s="13"/>
      <c r="P52" s="13"/>
    </row>
    <row r="53">
      <c r="B53" s="132"/>
      <c r="H53" s="13"/>
      <c r="P53" s="13"/>
    </row>
    <row r="54">
      <c r="B54" s="132"/>
      <c r="H54" s="13"/>
      <c r="P54" s="13"/>
    </row>
    <row r="55">
      <c r="B55" s="132"/>
      <c r="H55" s="13"/>
      <c r="P55" s="13"/>
    </row>
    <row r="56">
      <c r="B56" s="132"/>
      <c r="H56" s="13"/>
      <c r="P56" s="13"/>
    </row>
    <row r="57">
      <c r="B57" s="132"/>
      <c r="H57" s="13"/>
      <c r="P57" s="13"/>
    </row>
    <row r="58">
      <c r="B58" s="132"/>
      <c r="H58" s="13"/>
      <c r="P58" s="13"/>
    </row>
    <row r="59">
      <c r="B59" s="132"/>
      <c r="H59" s="13"/>
      <c r="P59" s="13"/>
    </row>
    <row r="60">
      <c r="B60" s="132"/>
      <c r="H60" s="13"/>
      <c r="P60" s="13"/>
    </row>
    <row r="61">
      <c r="B61" s="132"/>
      <c r="H61" s="13"/>
      <c r="P61" s="13"/>
    </row>
    <row r="62">
      <c r="B62" s="132"/>
      <c r="H62" s="13"/>
      <c r="P62" s="13"/>
    </row>
    <row r="63">
      <c r="B63" s="132"/>
      <c r="H63" s="13"/>
      <c r="P63" s="13"/>
    </row>
    <row r="64">
      <c r="B64" s="132"/>
      <c r="H64" s="13"/>
      <c r="P64" s="13"/>
    </row>
    <row r="65">
      <c r="B65" s="132"/>
      <c r="H65" s="13"/>
      <c r="P65" s="13"/>
    </row>
    <row r="66">
      <c r="B66" s="132"/>
      <c r="H66" s="13"/>
      <c r="P66" s="13"/>
    </row>
    <row r="67">
      <c r="B67" s="132"/>
      <c r="H67" s="13"/>
      <c r="P67" s="13"/>
    </row>
    <row r="68">
      <c r="B68" s="132"/>
      <c r="H68" s="13"/>
      <c r="P68" s="13"/>
    </row>
    <row r="69">
      <c r="B69" s="132"/>
      <c r="H69" s="13"/>
      <c r="P69" s="13"/>
    </row>
    <row r="70">
      <c r="B70" s="132"/>
      <c r="H70" s="13"/>
      <c r="P70" s="13"/>
    </row>
    <row r="71">
      <c r="B71" s="132"/>
      <c r="H71" s="13"/>
      <c r="P71" s="13"/>
    </row>
    <row r="72">
      <c r="B72" s="132"/>
      <c r="H72" s="13"/>
      <c r="P72" s="13"/>
    </row>
    <row r="73">
      <c r="B73" s="132"/>
      <c r="H73" s="13"/>
      <c r="P73" s="13"/>
    </row>
    <row r="74">
      <c r="B74" s="132"/>
      <c r="H74" s="13"/>
      <c r="P74" s="13"/>
    </row>
    <row r="75">
      <c r="B75" s="132"/>
      <c r="H75" s="13"/>
      <c r="P75" s="13"/>
    </row>
    <row r="76">
      <c r="B76" s="132"/>
      <c r="H76" s="13"/>
      <c r="P76" s="13"/>
    </row>
    <row r="77">
      <c r="B77" s="132"/>
      <c r="H77" s="13"/>
      <c r="P77" s="13"/>
    </row>
    <row r="78">
      <c r="B78" s="132"/>
      <c r="H78" s="13"/>
      <c r="P78" s="13"/>
    </row>
    <row r="79">
      <c r="B79" s="132"/>
      <c r="H79" s="13"/>
      <c r="P79" s="13"/>
    </row>
    <row r="80">
      <c r="B80" s="132"/>
      <c r="H80" s="13"/>
      <c r="P80" s="13"/>
    </row>
    <row r="81">
      <c r="B81" s="132"/>
      <c r="H81" s="13"/>
      <c r="P81" s="13"/>
    </row>
    <row r="82">
      <c r="B82" s="132"/>
      <c r="H82" s="13"/>
      <c r="P82" s="13"/>
    </row>
    <row r="83">
      <c r="B83" s="132"/>
      <c r="H83" s="13"/>
      <c r="P83" s="13"/>
    </row>
    <row r="84">
      <c r="B84" s="132"/>
      <c r="H84" s="13"/>
      <c r="P84" s="13"/>
    </row>
    <row r="85">
      <c r="B85" s="132"/>
      <c r="H85" s="13"/>
      <c r="P85" s="13"/>
    </row>
    <row r="86">
      <c r="B86" s="132"/>
      <c r="H86" s="13"/>
      <c r="P86" s="13"/>
    </row>
    <row r="87">
      <c r="B87" s="132"/>
      <c r="H87" s="13"/>
      <c r="P87" s="13"/>
    </row>
    <row r="88">
      <c r="B88" s="132"/>
      <c r="H88" s="13"/>
      <c r="P88" s="13"/>
    </row>
    <row r="89">
      <c r="B89" s="132"/>
      <c r="H89" s="13"/>
      <c r="P89" s="13"/>
    </row>
    <row r="90">
      <c r="B90" s="132"/>
      <c r="H90" s="13"/>
      <c r="P90" s="13"/>
    </row>
    <row r="91">
      <c r="B91" s="132"/>
      <c r="H91" s="13"/>
      <c r="P91" s="13"/>
    </row>
    <row r="92">
      <c r="B92" s="132"/>
      <c r="H92" s="13"/>
      <c r="P92" s="13"/>
    </row>
    <row r="93">
      <c r="B93" s="132"/>
      <c r="H93" s="13"/>
      <c r="P93" s="13"/>
    </row>
    <row r="94">
      <c r="B94" s="132"/>
      <c r="H94" s="13"/>
      <c r="P94" s="13"/>
    </row>
    <row r="95">
      <c r="B95" s="132"/>
      <c r="H95" s="13"/>
      <c r="P95" s="13"/>
    </row>
    <row r="96">
      <c r="B96" s="132"/>
      <c r="H96" s="13"/>
      <c r="P96" s="13"/>
    </row>
    <row r="97">
      <c r="B97" s="132"/>
      <c r="H97" s="13"/>
      <c r="P97" s="13"/>
    </row>
    <row r="98">
      <c r="B98" s="132"/>
      <c r="H98" s="13"/>
      <c r="P98" s="13"/>
    </row>
    <row r="99">
      <c r="B99" s="132"/>
      <c r="H99" s="13"/>
      <c r="P99" s="13"/>
    </row>
    <row r="100">
      <c r="B100" s="132"/>
      <c r="H100" s="13"/>
      <c r="P100" s="13"/>
    </row>
    <row r="101">
      <c r="B101" s="132"/>
      <c r="H101" s="13"/>
      <c r="P101" s="13"/>
    </row>
    <row r="102">
      <c r="B102" s="132"/>
      <c r="H102" s="13"/>
      <c r="P102" s="13"/>
    </row>
    <row r="103">
      <c r="B103" s="132"/>
      <c r="H103" s="13"/>
      <c r="P103" s="13"/>
    </row>
    <row r="104">
      <c r="B104" s="132"/>
      <c r="H104" s="13"/>
      <c r="P104" s="13"/>
    </row>
    <row r="105">
      <c r="B105" s="132"/>
      <c r="H105" s="13"/>
      <c r="P105" s="13"/>
    </row>
    <row r="106">
      <c r="B106" s="132"/>
      <c r="H106" s="13"/>
      <c r="P106" s="13"/>
    </row>
    <row r="107">
      <c r="B107" s="132"/>
      <c r="H107" s="13"/>
      <c r="P107" s="13"/>
    </row>
    <row r="108">
      <c r="B108" s="132"/>
      <c r="H108" s="13"/>
      <c r="P108" s="13"/>
    </row>
    <row r="109">
      <c r="B109" s="132"/>
      <c r="H109" s="13"/>
      <c r="P109" s="13"/>
    </row>
    <row r="110">
      <c r="B110" s="132"/>
      <c r="H110" s="13"/>
      <c r="P110" s="13"/>
    </row>
    <row r="111">
      <c r="B111" s="132"/>
      <c r="H111" s="13"/>
      <c r="P111" s="13"/>
    </row>
    <row r="112">
      <c r="B112" s="132"/>
      <c r="H112" s="13"/>
      <c r="P112" s="13"/>
    </row>
    <row r="113">
      <c r="B113" s="132"/>
      <c r="H113" s="13"/>
      <c r="P113" s="13"/>
    </row>
    <row r="114">
      <c r="B114" s="132"/>
      <c r="H114" s="13"/>
      <c r="P114" s="13"/>
    </row>
    <row r="115">
      <c r="B115" s="132"/>
      <c r="H115" s="13"/>
      <c r="P115" s="13"/>
    </row>
    <row r="116">
      <c r="B116" s="132"/>
      <c r="H116" s="13"/>
      <c r="P116" s="13"/>
    </row>
    <row r="117">
      <c r="B117" s="132"/>
      <c r="H117" s="13"/>
      <c r="P117" s="13"/>
    </row>
    <row r="118">
      <c r="B118" s="132"/>
      <c r="H118" s="13"/>
      <c r="P118" s="13"/>
    </row>
    <row r="119">
      <c r="B119" s="132"/>
      <c r="H119" s="13"/>
      <c r="P119" s="13"/>
    </row>
    <row r="120">
      <c r="B120" s="132"/>
      <c r="H120" s="13"/>
      <c r="P120" s="13"/>
    </row>
    <row r="121">
      <c r="B121" s="132"/>
      <c r="H121" s="13"/>
      <c r="P121" s="13"/>
    </row>
    <row r="122">
      <c r="B122" s="132"/>
      <c r="H122" s="13"/>
      <c r="P122" s="13"/>
    </row>
    <row r="123">
      <c r="B123" s="132"/>
      <c r="H123" s="13"/>
      <c r="P123" s="13"/>
    </row>
    <row r="124">
      <c r="B124" s="132"/>
      <c r="H124" s="13"/>
      <c r="P124" s="13"/>
    </row>
    <row r="125">
      <c r="B125" s="132"/>
      <c r="H125" s="13"/>
      <c r="P125" s="13"/>
    </row>
    <row r="126">
      <c r="B126" s="132"/>
      <c r="H126" s="13"/>
      <c r="P126" s="13"/>
    </row>
    <row r="127">
      <c r="B127" s="132"/>
      <c r="H127" s="13"/>
      <c r="P127" s="13"/>
    </row>
    <row r="128">
      <c r="B128" s="132"/>
      <c r="H128" s="13"/>
      <c r="P128" s="13"/>
    </row>
    <row r="129">
      <c r="B129" s="132"/>
      <c r="H129" s="13"/>
      <c r="P129" s="13"/>
    </row>
    <row r="130">
      <c r="B130" s="132"/>
      <c r="H130" s="13"/>
      <c r="P130" s="13"/>
    </row>
    <row r="131">
      <c r="B131" s="132"/>
      <c r="H131" s="13"/>
      <c r="P131" s="13"/>
    </row>
    <row r="132">
      <c r="B132" s="132"/>
      <c r="H132" s="13"/>
      <c r="P132" s="13"/>
    </row>
    <row r="133">
      <c r="B133" s="132"/>
      <c r="H133" s="13"/>
      <c r="P133" s="13"/>
    </row>
    <row r="134">
      <c r="B134" s="132"/>
      <c r="H134" s="13"/>
      <c r="P134" s="13"/>
    </row>
    <row r="135">
      <c r="B135" s="132"/>
      <c r="H135" s="13"/>
      <c r="P135" s="13"/>
    </row>
    <row r="136">
      <c r="B136" s="132"/>
      <c r="H136" s="13"/>
      <c r="P136" s="13"/>
    </row>
    <row r="137">
      <c r="B137" s="132"/>
      <c r="H137" s="13"/>
      <c r="P137" s="13"/>
    </row>
    <row r="138">
      <c r="B138" s="132"/>
      <c r="H138" s="13"/>
      <c r="P138" s="13"/>
    </row>
    <row r="139">
      <c r="B139" s="132"/>
      <c r="H139" s="13"/>
      <c r="P139" s="13"/>
    </row>
    <row r="140">
      <c r="B140" s="132"/>
      <c r="H140" s="13"/>
      <c r="P140" s="13"/>
    </row>
    <row r="141">
      <c r="B141" s="132"/>
      <c r="H141" s="13"/>
      <c r="P141" s="13"/>
    </row>
    <row r="142">
      <c r="B142" s="132"/>
      <c r="H142" s="13"/>
      <c r="P142" s="13"/>
    </row>
    <row r="143">
      <c r="B143" s="132"/>
      <c r="H143" s="13"/>
      <c r="P143" s="13"/>
    </row>
    <row r="144">
      <c r="B144" s="132"/>
      <c r="H144" s="13"/>
      <c r="P144" s="13"/>
    </row>
    <row r="145">
      <c r="B145" s="132"/>
      <c r="H145" s="13"/>
      <c r="P145" s="13"/>
    </row>
    <row r="146">
      <c r="B146" s="132"/>
      <c r="H146" s="13"/>
      <c r="P146" s="13"/>
    </row>
    <row r="147">
      <c r="B147" s="132"/>
      <c r="H147" s="13"/>
      <c r="P147" s="13"/>
    </row>
    <row r="148">
      <c r="B148" s="132"/>
      <c r="H148" s="13"/>
      <c r="P148" s="13"/>
    </row>
    <row r="149">
      <c r="B149" s="132"/>
      <c r="H149" s="13"/>
      <c r="P149" s="13"/>
    </row>
    <row r="150">
      <c r="B150" s="132"/>
      <c r="H150" s="13"/>
      <c r="P150" s="13"/>
    </row>
    <row r="151">
      <c r="B151" s="132"/>
      <c r="H151" s="13"/>
      <c r="P151" s="13"/>
    </row>
    <row r="152">
      <c r="B152" s="132"/>
      <c r="H152" s="13"/>
      <c r="P152" s="13"/>
    </row>
    <row r="153">
      <c r="B153" s="132"/>
      <c r="H153" s="13"/>
      <c r="P153" s="13"/>
    </row>
    <row r="154">
      <c r="B154" s="132"/>
      <c r="H154" s="13"/>
      <c r="P154" s="13"/>
    </row>
    <row r="155">
      <c r="B155" s="132"/>
      <c r="H155" s="13"/>
      <c r="P155" s="13"/>
    </row>
    <row r="156">
      <c r="B156" s="132"/>
      <c r="H156" s="13"/>
      <c r="P156" s="13"/>
    </row>
    <row r="157">
      <c r="B157" s="132"/>
      <c r="H157" s="13"/>
      <c r="P157" s="13"/>
    </row>
    <row r="158">
      <c r="B158" s="132"/>
      <c r="H158" s="13"/>
      <c r="P158" s="13"/>
    </row>
    <row r="159">
      <c r="B159" s="132"/>
      <c r="H159" s="13"/>
      <c r="P159" s="13"/>
    </row>
    <row r="160">
      <c r="B160" s="132"/>
      <c r="H160" s="13"/>
      <c r="P160" s="13"/>
    </row>
    <row r="161">
      <c r="B161" s="132"/>
      <c r="H161" s="13"/>
      <c r="P161" s="13"/>
    </row>
    <row r="162">
      <c r="B162" s="132"/>
      <c r="H162" s="13"/>
      <c r="P162" s="13"/>
    </row>
    <row r="163">
      <c r="B163" s="132"/>
      <c r="H163" s="13"/>
      <c r="P163" s="13"/>
    </row>
    <row r="164">
      <c r="B164" s="132"/>
      <c r="H164" s="13"/>
      <c r="P164" s="13"/>
    </row>
    <row r="165">
      <c r="B165" s="132"/>
      <c r="H165" s="13"/>
      <c r="P165" s="13"/>
    </row>
    <row r="166">
      <c r="B166" s="132"/>
      <c r="H166" s="13"/>
      <c r="P166" s="13"/>
    </row>
    <row r="167">
      <c r="B167" s="132"/>
      <c r="H167" s="13"/>
      <c r="P167" s="13"/>
    </row>
    <row r="168">
      <c r="B168" s="132"/>
      <c r="H168" s="13"/>
      <c r="P168" s="13"/>
    </row>
    <row r="169">
      <c r="B169" s="132"/>
      <c r="H169" s="13"/>
      <c r="P169" s="13"/>
    </row>
    <row r="170">
      <c r="B170" s="132"/>
      <c r="H170" s="13"/>
      <c r="P170" s="13"/>
    </row>
    <row r="171">
      <c r="B171" s="132"/>
      <c r="H171" s="13"/>
      <c r="P171" s="13"/>
    </row>
    <row r="172">
      <c r="B172" s="132"/>
      <c r="H172" s="13"/>
      <c r="P172" s="13"/>
    </row>
    <row r="173">
      <c r="B173" s="132"/>
      <c r="H173" s="13"/>
      <c r="P173" s="13"/>
    </row>
    <row r="174">
      <c r="B174" s="132"/>
      <c r="H174" s="13"/>
      <c r="P174" s="13"/>
    </row>
    <row r="175">
      <c r="B175" s="132"/>
      <c r="H175" s="13"/>
      <c r="P175" s="13"/>
    </row>
    <row r="176">
      <c r="B176" s="132"/>
      <c r="H176" s="13"/>
      <c r="P176" s="13"/>
    </row>
    <row r="177">
      <c r="B177" s="132"/>
      <c r="H177" s="13"/>
      <c r="P177" s="13"/>
    </row>
    <row r="178">
      <c r="B178" s="132"/>
      <c r="H178" s="13"/>
      <c r="P178" s="13"/>
    </row>
    <row r="179">
      <c r="B179" s="132"/>
      <c r="H179" s="13"/>
      <c r="P179" s="13"/>
    </row>
    <row r="180">
      <c r="B180" s="132"/>
      <c r="H180" s="13"/>
      <c r="P180" s="13"/>
    </row>
    <row r="181">
      <c r="B181" s="132"/>
      <c r="H181" s="13"/>
      <c r="P181" s="13"/>
    </row>
    <row r="182">
      <c r="B182" s="132"/>
      <c r="H182" s="13"/>
      <c r="P182" s="13"/>
    </row>
    <row r="183">
      <c r="B183" s="132"/>
      <c r="H183" s="13"/>
      <c r="P183" s="13"/>
    </row>
    <row r="184">
      <c r="B184" s="132"/>
      <c r="H184" s="13"/>
      <c r="P184" s="13"/>
    </row>
    <row r="185">
      <c r="B185" s="132"/>
      <c r="H185" s="13"/>
      <c r="P185" s="13"/>
    </row>
    <row r="186">
      <c r="B186" s="132"/>
      <c r="H186" s="13"/>
      <c r="P186" s="13"/>
    </row>
    <row r="187">
      <c r="B187" s="132"/>
      <c r="H187" s="13"/>
      <c r="P187" s="13"/>
    </row>
    <row r="188">
      <c r="B188" s="132"/>
      <c r="H188" s="13"/>
      <c r="P188" s="13"/>
    </row>
    <row r="189">
      <c r="B189" s="132"/>
      <c r="H189" s="13"/>
      <c r="P189" s="13"/>
    </row>
    <row r="190">
      <c r="B190" s="132"/>
      <c r="H190" s="13"/>
      <c r="P190" s="13"/>
    </row>
    <row r="191">
      <c r="B191" s="132"/>
      <c r="H191" s="13"/>
      <c r="P191" s="13"/>
    </row>
    <row r="192">
      <c r="B192" s="132"/>
      <c r="H192" s="13"/>
      <c r="P192" s="13"/>
    </row>
    <row r="193">
      <c r="B193" s="132"/>
      <c r="H193" s="13"/>
      <c r="P193" s="13"/>
    </row>
    <row r="194">
      <c r="B194" s="132"/>
      <c r="H194" s="13"/>
      <c r="P194" s="13"/>
    </row>
    <row r="195">
      <c r="B195" s="132"/>
      <c r="H195" s="13"/>
      <c r="P195" s="13"/>
    </row>
    <row r="196">
      <c r="B196" s="132"/>
      <c r="H196" s="13"/>
      <c r="P196" s="13"/>
    </row>
    <row r="197">
      <c r="B197" s="132"/>
      <c r="H197" s="13"/>
      <c r="P197" s="13"/>
    </row>
    <row r="198">
      <c r="B198" s="132"/>
      <c r="H198" s="13"/>
      <c r="P198" s="13"/>
    </row>
    <row r="199">
      <c r="B199" s="132"/>
      <c r="H199" s="13"/>
      <c r="P199" s="13"/>
    </row>
    <row r="200">
      <c r="B200" s="132"/>
      <c r="H200" s="13"/>
      <c r="P200" s="13"/>
    </row>
    <row r="201">
      <c r="B201" s="132"/>
      <c r="H201" s="13"/>
      <c r="P201" s="13"/>
    </row>
    <row r="202">
      <c r="B202" s="132"/>
      <c r="H202" s="13"/>
      <c r="P202" s="13"/>
    </row>
    <row r="203">
      <c r="B203" s="132"/>
      <c r="H203" s="13"/>
      <c r="P203" s="13"/>
    </row>
    <row r="204">
      <c r="B204" s="132"/>
      <c r="H204" s="13"/>
      <c r="P204" s="13"/>
    </row>
    <row r="205">
      <c r="B205" s="132"/>
      <c r="H205" s="13"/>
      <c r="P205" s="13"/>
    </row>
    <row r="206">
      <c r="B206" s="132"/>
      <c r="H206" s="13"/>
      <c r="P206" s="13"/>
    </row>
    <row r="207">
      <c r="B207" s="132"/>
      <c r="H207" s="13"/>
      <c r="P207" s="13"/>
    </row>
    <row r="208">
      <c r="B208" s="132"/>
      <c r="H208" s="13"/>
      <c r="P208" s="13"/>
    </row>
    <row r="209">
      <c r="B209" s="132"/>
      <c r="H209" s="13"/>
      <c r="P209" s="13"/>
    </row>
    <row r="210">
      <c r="B210" s="132"/>
      <c r="H210" s="13"/>
      <c r="P210" s="13"/>
    </row>
    <row r="211">
      <c r="B211" s="132"/>
      <c r="H211" s="13"/>
      <c r="P211" s="13"/>
    </row>
    <row r="212">
      <c r="B212" s="132"/>
      <c r="H212" s="13"/>
      <c r="P212" s="13"/>
    </row>
    <row r="213">
      <c r="B213" s="132"/>
      <c r="H213" s="13"/>
      <c r="P213" s="13"/>
    </row>
    <row r="214">
      <c r="B214" s="132"/>
      <c r="H214" s="13"/>
      <c r="P214" s="13"/>
    </row>
    <row r="215">
      <c r="B215" s="132"/>
      <c r="H215" s="13"/>
      <c r="P215" s="13"/>
    </row>
    <row r="216">
      <c r="B216" s="132"/>
      <c r="H216" s="13"/>
      <c r="P216" s="13"/>
    </row>
    <row r="217">
      <c r="B217" s="132"/>
      <c r="H217" s="13"/>
      <c r="P217" s="13"/>
    </row>
    <row r="218">
      <c r="B218" s="132"/>
      <c r="H218" s="13"/>
      <c r="P218" s="13"/>
    </row>
    <row r="219">
      <c r="B219" s="132"/>
      <c r="H219" s="13"/>
      <c r="P219" s="13"/>
    </row>
    <row r="220">
      <c r="B220" s="132"/>
      <c r="H220" s="13"/>
      <c r="P220" s="13"/>
    </row>
    <row r="221">
      <c r="B221" s="132"/>
      <c r="H221" s="13"/>
      <c r="P221" s="13"/>
    </row>
    <row r="222">
      <c r="B222" s="132"/>
      <c r="H222" s="13"/>
      <c r="P222" s="13"/>
    </row>
    <row r="223">
      <c r="B223" s="132"/>
      <c r="H223" s="13"/>
      <c r="P223" s="13"/>
    </row>
    <row r="224">
      <c r="B224" s="132"/>
      <c r="H224" s="13"/>
      <c r="P224" s="13"/>
    </row>
    <row r="225">
      <c r="B225" s="132"/>
      <c r="H225" s="13"/>
      <c r="P225" s="13"/>
    </row>
    <row r="226">
      <c r="B226" s="132"/>
      <c r="H226" s="13"/>
      <c r="P226" s="13"/>
    </row>
    <row r="227">
      <c r="B227" s="132"/>
      <c r="H227" s="13"/>
      <c r="P227" s="13"/>
    </row>
    <row r="228">
      <c r="B228" s="132"/>
      <c r="H228" s="13"/>
      <c r="P228" s="13"/>
    </row>
    <row r="229">
      <c r="B229" s="132"/>
      <c r="H229" s="13"/>
      <c r="P229" s="13"/>
    </row>
    <row r="230">
      <c r="B230" s="132"/>
      <c r="H230" s="13"/>
      <c r="P230" s="13"/>
    </row>
    <row r="231">
      <c r="B231" s="132"/>
      <c r="H231" s="13"/>
      <c r="P231" s="13"/>
    </row>
    <row r="232">
      <c r="B232" s="132"/>
      <c r="H232" s="13"/>
      <c r="P232" s="13"/>
    </row>
    <row r="233">
      <c r="B233" s="132"/>
      <c r="H233" s="13"/>
      <c r="P233" s="13"/>
    </row>
    <row r="234">
      <c r="B234" s="132"/>
      <c r="H234" s="13"/>
      <c r="P234" s="13"/>
    </row>
    <row r="235">
      <c r="B235" s="132"/>
      <c r="H235" s="13"/>
      <c r="P235" s="13"/>
    </row>
    <row r="236">
      <c r="B236" s="132"/>
      <c r="H236" s="13"/>
      <c r="P236" s="13"/>
    </row>
    <row r="237">
      <c r="B237" s="132"/>
      <c r="H237" s="13"/>
      <c r="P237" s="13"/>
    </row>
    <row r="238">
      <c r="B238" s="132"/>
      <c r="H238" s="13"/>
      <c r="P238" s="13"/>
    </row>
    <row r="239">
      <c r="B239" s="132"/>
      <c r="H239" s="13"/>
      <c r="P239" s="13"/>
    </row>
    <row r="240">
      <c r="B240" s="132"/>
      <c r="H240" s="13"/>
      <c r="P240" s="13"/>
    </row>
    <row r="241">
      <c r="B241" s="132"/>
      <c r="H241" s="13"/>
      <c r="P241" s="13"/>
    </row>
    <row r="242">
      <c r="B242" s="132"/>
      <c r="H242" s="13"/>
      <c r="P242" s="13"/>
    </row>
    <row r="243">
      <c r="B243" s="132"/>
      <c r="H243" s="13"/>
      <c r="P243" s="13"/>
    </row>
    <row r="244">
      <c r="B244" s="132"/>
      <c r="H244" s="13"/>
      <c r="P244" s="13"/>
    </row>
    <row r="245">
      <c r="B245" s="132"/>
      <c r="H245" s="13"/>
      <c r="P245" s="13"/>
    </row>
    <row r="246">
      <c r="B246" s="132"/>
      <c r="H246" s="13"/>
      <c r="P246" s="13"/>
    </row>
    <row r="247">
      <c r="B247" s="132"/>
      <c r="H247" s="13"/>
      <c r="P247" s="13"/>
    </row>
    <row r="248">
      <c r="B248" s="132"/>
      <c r="H248" s="13"/>
      <c r="P248" s="13"/>
    </row>
    <row r="249">
      <c r="B249" s="132"/>
      <c r="H249" s="13"/>
      <c r="P249" s="13"/>
    </row>
    <row r="250">
      <c r="B250" s="132"/>
      <c r="H250" s="13"/>
      <c r="P250" s="13"/>
    </row>
    <row r="251">
      <c r="B251" s="132"/>
      <c r="H251" s="13"/>
      <c r="P251" s="13"/>
    </row>
    <row r="252">
      <c r="B252" s="132"/>
      <c r="H252" s="13"/>
      <c r="P252" s="13"/>
    </row>
    <row r="253">
      <c r="B253" s="132"/>
      <c r="H253" s="13"/>
      <c r="P253" s="13"/>
    </row>
    <row r="254">
      <c r="B254" s="132"/>
      <c r="H254" s="13"/>
      <c r="P254" s="13"/>
    </row>
    <row r="255">
      <c r="B255" s="132"/>
      <c r="H255" s="13"/>
      <c r="P255" s="13"/>
    </row>
    <row r="256">
      <c r="B256" s="132"/>
      <c r="H256" s="13"/>
      <c r="P256" s="13"/>
    </row>
    <row r="257">
      <c r="B257" s="132"/>
      <c r="H257" s="13"/>
      <c r="P257" s="13"/>
    </row>
    <row r="258">
      <c r="B258" s="132"/>
      <c r="H258" s="13"/>
      <c r="P258" s="13"/>
    </row>
    <row r="259">
      <c r="B259" s="132"/>
      <c r="H259" s="13"/>
      <c r="P259" s="13"/>
    </row>
    <row r="260">
      <c r="B260" s="132"/>
      <c r="H260" s="13"/>
      <c r="P260" s="13"/>
    </row>
    <row r="261">
      <c r="B261" s="132"/>
      <c r="H261" s="13"/>
      <c r="P261" s="13"/>
    </row>
    <row r="262">
      <c r="B262" s="132"/>
      <c r="H262" s="13"/>
      <c r="P262" s="13"/>
    </row>
    <row r="263">
      <c r="B263" s="132"/>
      <c r="H263" s="13"/>
      <c r="P263" s="13"/>
    </row>
    <row r="264">
      <c r="B264" s="132"/>
      <c r="H264" s="13"/>
      <c r="P264" s="13"/>
    </row>
    <row r="265">
      <c r="B265" s="132"/>
      <c r="H265" s="13"/>
      <c r="P265" s="13"/>
    </row>
    <row r="266">
      <c r="B266" s="132"/>
      <c r="H266" s="13"/>
      <c r="P266" s="13"/>
    </row>
    <row r="267">
      <c r="B267" s="132"/>
      <c r="H267" s="13"/>
      <c r="P267" s="13"/>
    </row>
    <row r="268">
      <c r="B268" s="132"/>
      <c r="H268" s="13"/>
      <c r="P268" s="13"/>
    </row>
    <row r="269">
      <c r="B269" s="132"/>
      <c r="H269" s="13"/>
      <c r="P269" s="13"/>
    </row>
    <row r="270">
      <c r="B270" s="132"/>
      <c r="H270" s="13"/>
      <c r="P270" s="13"/>
    </row>
    <row r="271">
      <c r="B271" s="132"/>
      <c r="H271" s="13"/>
      <c r="P271" s="13"/>
    </row>
    <row r="272">
      <c r="B272" s="132"/>
      <c r="H272" s="13"/>
      <c r="P272" s="13"/>
    </row>
    <row r="273">
      <c r="B273" s="132"/>
      <c r="H273" s="13"/>
      <c r="P273" s="13"/>
    </row>
    <row r="274">
      <c r="B274" s="132"/>
      <c r="H274" s="13"/>
      <c r="P274" s="13"/>
    </row>
    <row r="275">
      <c r="B275" s="132"/>
      <c r="H275" s="13"/>
      <c r="P275" s="13"/>
    </row>
    <row r="276">
      <c r="B276" s="132"/>
      <c r="H276" s="13"/>
      <c r="P276" s="13"/>
    </row>
    <row r="277">
      <c r="B277" s="132"/>
      <c r="H277" s="13"/>
      <c r="P277" s="13"/>
    </row>
    <row r="278">
      <c r="B278" s="132"/>
      <c r="H278" s="13"/>
      <c r="P278" s="13"/>
    </row>
    <row r="279">
      <c r="B279" s="132"/>
      <c r="H279" s="13"/>
      <c r="P279" s="13"/>
    </row>
    <row r="280">
      <c r="B280" s="132"/>
      <c r="H280" s="13"/>
      <c r="P280" s="13"/>
    </row>
    <row r="281">
      <c r="B281" s="132"/>
      <c r="H281" s="13"/>
      <c r="P281" s="13"/>
    </row>
    <row r="282">
      <c r="B282" s="132"/>
      <c r="H282" s="13"/>
      <c r="P282" s="13"/>
    </row>
    <row r="283">
      <c r="B283" s="132"/>
      <c r="H283" s="13"/>
      <c r="P283" s="13"/>
    </row>
    <row r="284">
      <c r="B284" s="132"/>
      <c r="H284" s="13"/>
      <c r="P284" s="13"/>
    </row>
    <row r="285">
      <c r="B285" s="132"/>
      <c r="H285" s="13"/>
      <c r="P285" s="13"/>
    </row>
    <row r="286">
      <c r="B286" s="132"/>
      <c r="H286" s="13"/>
      <c r="P286" s="13"/>
    </row>
    <row r="287">
      <c r="B287" s="132"/>
      <c r="H287" s="13"/>
      <c r="P287" s="13"/>
    </row>
    <row r="288">
      <c r="B288" s="132"/>
      <c r="H288" s="13"/>
      <c r="P288" s="13"/>
    </row>
    <row r="289">
      <c r="B289" s="132"/>
      <c r="H289" s="13"/>
      <c r="P289" s="13"/>
    </row>
    <row r="290">
      <c r="B290" s="132"/>
      <c r="H290" s="13"/>
      <c r="P290" s="13"/>
    </row>
    <row r="291">
      <c r="B291" s="132"/>
      <c r="H291" s="13"/>
      <c r="P291" s="13"/>
    </row>
    <row r="292">
      <c r="B292" s="132"/>
      <c r="H292" s="13"/>
      <c r="P292" s="13"/>
    </row>
    <row r="293">
      <c r="B293" s="132"/>
      <c r="H293" s="13"/>
      <c r="P293" s="13"/>
    </row>
    <row r="294">
      <c r="B294" s="132"/>
      <c r="H294" s="13"/>
      <c r="P294" s="13"/>
    </row>
    <row r="295">
      <c r="B295" s="132"/>
      <c r="H295" s="13"/>
      <c r="P295" s="13"/>
    </row>
    <row r="296">
      <c r="B296" s="132"/>
      <c r="H296" s="13"/>
      <c r="P296" s="13"/>
    </row>
    <row r="297">
      <c r="B297" s="132"/>
      <c r="H297" s="13"/>
      <c r="P297" s="13"/>
    </row>
    <row r="298">
      <c r="B298" s="132"/>
      <c r="H298" s="13"/>
      <c r="P298" s="13"/>
    </row>
    <row r="299">
      <c r="B299" s="132"/>
      <c r="H299" s="13"/>
      <c r="P299" s="13"/>
    </row>
    <row r="300">
      <c r="B300" s="132"/>
      <c r="H300" s="13"/>
      <c r="P300" s="13"/>
    </row>
    <row r="301">
      <c r="B301" s="132"/>
      <c r="H301" s="13"/>
      <c r="P301" s="13"/>
    </row>
    <row r="302">
      <c r="B302" s="132"/>
      <c r="H302" s="13"/>
      <c r="P302" s="13"/>
    </row>
    <row r="303">
      <c r="B303" s="132"/>
      <c r="H303" s="13"/>
      <c r="P303" s="13"/>
    </row>
    <row r="304">
      <c r="B304" s="132"/>
      <c r="H304" s="13"/>
      <c r="P304" s="13"/>
    </row>
    <row r="305">
      <c r="B305" s="132"/>
      <c r="H305" s="13"/>
      <c r="P305" s="13"/>
    </row>
    <row r="306">
      <c r="B306" s="132"/>
      <c r="H306" s="13"/>
      <c r="P306" s="13"/>
    </row>
    <row r="307">
      <c r="B307" s="132"/>
      <c r="H307" s="13"/>
      <c r="P307" s="13"/>
    </row>
    <row r="308">
      <c r="B308" s="132"/>
      <c r="H308" s="13"/>
      <c r="P308" s="13"/>
    </row>
    <row r="309">
      <c r="B309" s="132"/>
      <c r="H309" s="13"/>
      <c r="P309" s="13"/>
    </row>
    <row r="310">
      <c r="B310" s="132"/>
      <c r="H310" s="13"/>
      <c r="P310" s="13"/>
    </row>
    <row r="311">
      <c r="B311" s="132"/>
      <c r="H311" s="13"/>
      <c r="P311" s="13"/>
    </row>
    <row r="312">
      <c r="B312" s="132"/>
      <c r="H312" s="13"/>
      <c r="P312" s="13"/>
    </row>
    <row r="313">
      <c r="B313" s="132"/>
      <c r="H313" s="13"/>
      <c r="P313" s="13"/>
    </row>
    <row r="314">
      <c r="B314" s="132"/>
      <c r="H314" s="13"/>
      <c r="P314" s="13"/>
    </row>
    <row r="315">
      <c r="B315" s="132"/>
      <c r="H315" s="13"/>
      <c r="P315" s="13"/>
    </row>
    <row r="316">
      <c r="B316" s="132"/>
      <c r="H316" s="13"/>
      <c r="P316" s="13"/>
    </row>
    <row r="317">
      <c r="B317" s="132"/>
      <c r="H317" s="13"/>
      <c r="P317" s="13"/>
    </row>
    <row r="318">
      <c r="B318" s="132"/>
      <c r="H318" s="13"/>
      <c r="P318" s="13"/>
    </row>
    <row r="319">
      <c r="B319" s="132"/>
      <c r="H319" s="13"/>
      <c r="P319" s="13"/>
    </row>
    <row r="320">
      <c r="B320" s="132"/>
      <c r="H320" s="13"/>
      <c r="P320" s="13"/>
    </row>
    <row r="321">
      <c r="B321" s="132"/>
      <c r="H321" s="13"/>
      <c r="P321" s="13"/>
    </row>
    <row r="322">
      <c r="B322" s="132"/>
      <c r="H322" s="13"/>
      <c r="P322" s="13"/>
    </row>
    <row r="323">
      <c r="B323" s="132"/>
      <c r="H323" s="13"/>
      <c r="P323" s="13"/>
    </row>
    <row r="324">
      <c r="B324" s="132"/>
      <c r="H324" s="13"/>
      <c r="P324" s="13"/>
    </row>
    <row r="325">
      <c r="B325" s="132"/>
      <c r="H325" s="13"/>
      <c r="P325" s="13"/>
    </row>
    <row r="326">
      <c r="B326" s="132"/>
      <c r="H326" s="13"/>
      <c r="P326" s="13"/>
    </row>
    <row r="327">
      <c r="B327" s="132"/>
      <c r="H327" s="13"/>
      <c r="P327" s="13"/>
    </row>
    <row r="328">
      <c r="B328" s="132"/>
      <c r="H328" s="13"/>
      <c r="P328" s="13"/>
    </row>
    <row r="329">
      <c r="B329" s="132"/>
      <c r="H329" s="13"/>
      <c r="P329" s="13"/>
    </row>
    <row r="330">
      <c r="B330" s="132"/>
      <c r="H330" s="13"/>
      <c r="P330" s="13"/>
    </row>
    <row r="331">
      <c r="B331" s="132"/>
      <c r="H331" s="13"/>
      <c r="P331" s="13"/>
    </row>
    <row r="332">
      <c r="B332" s="132"/>
      <c r="H332" s="13"/>
      <c r="P332" s="13"/>
    </row>
    <row r="333">
      <c r="B333" s="132"/>
      <c r="H333" s="13"/>
      <c r="P333" s="13"/>
    </row>
    <row r="334">
      <c r="B334" s="132"/>
      <c r="H334" s="13"/>
      <c r="P334" s="13"/>
    </row>
    <row r="335">
      <c r="B335" s="132"/>
      <c r="H335" s="13"/>
      <c r="P335" s="13"/>
    </row>
    <row r="336">
      <c r="B336" s="132"/>
      <c r="H336" s="13"/>
      <c r="P336" s="13"/>
    </row>
    <row r="337">
      <c r="B337" s="132"/>
      <c r="H337" s="13"/>
      <c r="P337" s="13"/>
    </row>
    <row r="338">
      <c r="B338" s="132"/>
      <c r="H338" s="13"/>
      <c r="P338" s="13"/>
    </row>
    <row r="339">
      <c r="B339" s="132"/>
      <c r="H339" s="13"/>
      <c r="P339" s="13"/>
    </row>
    <row r="340">
      <c r="B340" s="132"/>
      <c r="H340" s="13"/>
      <c r="P340" s="13"/>
    </row>
    <row r="341">
      <c r="B341" s="132"/>
      <c r="H341" s="13"/>
      <c r="P341" s="13"/>
    </row>
    <row r="342">
      <c r="B342" s="132"/>
      <c r="H342" s="13"/>
      <c r="P342" s="13"/>
    </row>
    <row r="343">
      <c r="B343" s="132"/>
      <c r="H343" s="13"/>
      <c r="P343" s="13"/>
    </row>
    <row r="344">
      <c r="B344" s="132"/>
      <c r="H344" s="13"/>
      <c r="P344" s="13"/>
    </row>
    <row r="345">
      <c r="B345" s="132"/>
      <c r="H345" s="13"/>
      <c r="P345" s="13"/>
    </row>
    <row r="346">
      <c r="B346" s="132"/>
      <c r="H346" s="13"/>
      <c r="P346" s="13"/>
    </row>
    <row r="347">
      <c r="B347" s="132"/>
      <c r="H347" s="13"/>
      <c r="P347" s="13"/>
    </row>
    <row r="348">
      <c r="B348" s="132"/>
      <c r="H348" s="13"/>
      <c r="P348" s="13"/>
    </row>
    <row r="349">
      <c r="B349" s="132"/>
      <c r="H349" s="13"/>
      <c r="P349" s="13"/>
    </row>
    <row r="350">
      <c r="B350" s="132"/>
      <c r="H350" s="13"/>
      <c r="P350" s="13"/>
    </row>
    <row r="351">
      <c r="B351" s="132"/>
      <c r="H351" s="13"/>
      <c r="P351" s="13"/>
    </row>
    <row r="352">
      <c r="B352" s="132"/>
      <c r="H352" s="13"/>
      <c r="P352" s="13"/>
    </row>
    <row r="353">
      <c r="B353" s="132"/>
      <c r="H353" s="13"/>
      <c r="P353" s="13"/>
    </row>
    <row r="354">
      <c r="B354" s="132"/>
      <c r="H354" s="13"/>
      <c r="P354" s="13"/>
    </row>
    <row r="355">
      <c r="B355" s="132"/>
      <c r="H355" s="13"/>
      <c r="P355" s="13"/>
    </row>
    <row r="356">
      <c r="B356" s="132"/>
      <c r="H356" s="13"/>
      <c r="P356" s="13"/>
    </row>
    <row r="357">
      <c r="B357" s="132"/>
      <c r="H357" s="13"/>
      <c r="P357" s="13"/>
    </row>
    <row r="358">
      <c r="B358" s="132"/>
      <c r="H358" s="13"/>
      <c r="P358" s="13"/>
    </row>
    <row r="359">
      <c r="B359" s="132"/>
      <c r="H359" s="13"/>
      <c r="P359" s="13"/>
    </row>
    <row r="360">
      <c r="B360" s="132"/>
      <c r="H360" s="13"/>
      <c r="P360" s="13"/>
    </row>
    <row r="361">
      <c r="B361" s="132"/>
      <c r="H361" s="13"/>
      <c r="P361" s="13"/>
    </row>
    <row r="362">
      <c r="B362" s="132"/>
      <c r="H362" s="13"/>
      <c r="P362" s="13"/>
    </row>
    <row r="363">
      <c r="B363" s="132"/>
      <c r="H363" s="13"/>
      <c r="P363" s="13"/>
    </row>
    <row r="364">
      <c r="B364" s="132"/>
      <c r="H364" s="13"/>
      <c r="P364" s="13"/>
    </row>
    <row r="365">
      <c r="B365" s="132"/>
      <c r="H365" s="13"/>
      <c r="P365" s="13"/>
    </row>
    <row r="366">
      <c r="B366" s="132"/>
      <c r="H366" s="13"/>
      <c r="P366" s="13"/>
    </row>
    <row r="367">
      <c r="B367" s="132"/>
      <c r="H367" s="13"/>
      <c r="P367" s="13"/>
    </row>
    <row r="368">
      <c r="B368" s="132"/>
      <c r="H368" s="13"/>
      <c r="P368" s="13"/>
    </row>
    <row r="369">
      <c r="B369" s="132"/>
      <c r="H369" s="13"/>
      <c r="P369" s="13"/>
    </row>
    <row r="370">
      <c r="B370" s="132"/>
      <c r="H370" s="13"/>
      <c r="P370" s="13"/>
    </row>
    <row r="371">
      <c r="B371" s="132"/>
      <c r="H371" s="13"/>
      <c r="P371" s="13"/>
    </row>
    <row r="372">
      <c r="B372" s="132"/>
      <c r="H372" s="13"/>
      <c r="P372" s="13"/>
    </row>
    <row r="373">
      <c r="B373" s="132"/>
      <c r="H373" s="13"/>
      <c r="P373" s="13"/>
    </row>
    <row r="374">
      <c r="B374" s="132"/>
      <c r="H374" s="13"/>
      <c r="P374" s="13"/>
    </row>
    <row r="375">
      <c r="B375" s="132"/>
      <c r="H375" s="13"/>
      <c r="P375" s="13"/>
    </row>
    <row r="376">
      <c r="B376" s="132"/>
      <c r="H376" s="13"/>
      <c r="P376" s="13"/>
    </row>
    <row r="377">
      <c r="B377" s="132"/>
      <c r="H377" s="13"/>
      <c r="P377" s="13"/>
    </row>
    <row r="378">
      <c r="B378" s="132"/>
      <c r="H378" s="13"/>
      <c r="P378" s="13"/>
    </row>
    <row r="379">
      <c r="B379" s="132"/>
      <c r="H379" s="13"/>
      <c r="P379" s="13"/>
    </row>
    <row r="380">
      <c r="B380" s="132"/>
      <c r="H380" s="13"/>
      <c r="P380" s="13"/>
    </row>
    <row r="381">
      <c r="B381" s="132"/>
      <c r="H381" s="13"/>
      <c r="P381" s="13"/>
    </row>
    <row r="382">
      <c r="B382" s="132"/>
      <c r="H382" s="13"/>
      <c r="P382" s="13"/>
    </row>
    <row r="383">
      <c r="B383" s="132"/>
      <c r="H383" s="13"/>
      <c r="P383" s="13"/>
    </row>
    <row r="384">
      <c r="B384" s="132"/>
      <c r="H384" s="13"/>
      <c r="P384" s="13"/>
    </row>
    <row r="385">
      <c r="B385" s="132"/>
      <c r="H385" s="13"/>
      <c r="P385" s="13"/>
    </row>
    <row r="386">
      <c r="B386" s="132"/>
      <c r="H386" s="13"/>
      <c r="P386" s="13"/>
    </row>
    <row r="387">
      <c r="B387" s="132"/>
      <c r="H387" s="13"/>
      <c r="P387" s="13"/>
    </row>
    <row r="388">
      <c r="B388" s="132"/>
      <c r="H388" s="13"/>
      <c r="P388" s="13"/>
    </row>
    <row r="389">
      <c r="B389" s="132"/>
      <c r="H389" s="13"/>
      <c r="P389" s="13"/>
    </row>
    <row r="390">
      <c r="B390" s="132"/>
      <c r="H390" s="13"/>
      <c r="P390" s="13"/>
    </row>
    <row r="391">
      <c r="B391" s="132"/>
      <c r="H391" s="13"/>
      <c r="P391" s="13"/>
    </row>
    <row r="392">
      <c r="B392" s="132"/>
      <c r="H392" s="13"/>
      <c r="P392" s="13"/>
    </row>
    <row r="393">
      <c r="B393" s="132"/>
      <c r="H393" s="13"/>
      <c r="P393" s="13"/>
    </row>
    <row r="394">
      <c r="B394" s="132"/>
      <c r="H394" s="13"/>
      <c r="P394" s="13"/>
    </row>
    <row r="395">
      <c r="B395" s="132"/>
      <c r="H395" s="13"/>
      <c r="P395" s="13"/>
    </row>
    <row r="396">
      <c r="B396" s="132"/>
      <c r="H396" s="13"/>
      <c r="P396" s="13"/>
    </row>
    <row r="397">
      <c r="B397" s="132"/>
      <c r="H397" s="13"/>
      <c r="P397" s="13"/>
    </row>
    <row r="398">
      <c r="B398" s="132"/>
      <c r="H398" s="13"/>
      <c r="P398" s="13"/>
    </row>
    <row r="399">
      <c r="B399" s="132"/>
      <c r="H399" s="13"/>
      <c r="P399" s="13"/>
    </row>
    <row r="400">
      <c r="B400" s="132"/>
      <c r="H400" s="13"/>
      <c r="P400" s="13"/>
    </row>
    <row r="401">
      <c r="B401" s="132"/>
      <c r="H401" s="13"/>
      <c r="P401" s="13"/>
    </row>
    <row r="402">
      <c r="B402" s="132"/>
      <c r="H402" s="13"/>
      <c r="P402" s="13"/>
    </row>
    <row r="403">
      <c r="B403" s="132"/>
      <c r="H403" s="13"/>
      <c r="P403" s="13"/>
    </row>
    <row r="404">
      <c r="B404" s="132"/>
      <c r="H404" s="13"/>
      <c r="P404" s="13"/>
    </row>
    <row r="405">
      <c r="B405" s="132"/>
      <c r="H405" s="13"/>
      <c r="P405" s="13"/>
    </row>
    <row r="406">
      <c r="B406" s="132"/>
      <c r="H406" s="13"/>
      <c r="P406" s="13"/>
    </row>
    <row r="407">
      <c r="B407" s="132"/>
      <c r="H407" s="13"/>
      <c r="P407" s="13"/>
    </row>
    <row r="408">
      <c r="B408" s="132"/>
      <c r="H408" s="13"/>
      <c r="P408" s="13"/>
    </row>
    <row r="409">
      <c r="B409" s="132"/>
      <c r="H409" s="13"/>
      <c r="P409" s="13"/>
    </row>
    <row r="410">
      <c r="B410" s="132"/>
      <c r="H410" s="13"/>
      <c r="P410" s="13"/>
    </row>
    <row r="411">
      <c r="B411" s="132"/>
      <c r="H411" s="13"/>
      <c r="P411" s="13"/>
    </row>
    <row r="412">
      <c r="B412" s="132"/>
      <c r="H412" s="13"/>
      <c r="P412" s="13"/>
    </row>
    <row r="413">
      <c r="B413" s="132"/>
      <c r="H413" s="13"/>
      <c r="P413" s="13"/>
    </row>
    <row r="414">
      <c r="B414" s="132"/>
      <c r="H414" s="13"/>
      <c r="P414" s="13"/>
    </row>
    <row r="415">
      <c r="B415" s="132"/>
      <c r="H415" s="13"/>
      <c r="P415" s="13"/>
    </row>
    <row r="416">
      <c r="B416" s="132"/>
      <c r="H416" s="13"/>
      <c r="P416" s="13"/>
    </row>
    <row r="417">
      <c r="B417" s="132"/>
      <c r="H417" s="13"/>
      <c r="P417" s="13"/>
    </row>
    <row r="418">
      <c r="B418" s="132"/>
      <c r="H418" s="13"/>
      <c r="P418" s="13"/>
    </row>
    <row r="419">
      <c r="B419" s="132"/>
      <c r="H419" s="13"/>
      <c r="P419" s="13"/>
    </row>
    <row r="420">
      <c r="B420" s="132"/>
      <c r="H420" s="13"/>
      <c r="P420" s="13"/>
    </row>
    <row r="421">
      <c r="B421" s="132"/>
      <c r="H421" s="13"/>
      <c r="P421" s="13"/>
    </row>
    <row r="422">
      <c r="B422" s="132"/>
      <c r="H422" s="13"/>
      <c r="P422" s="13"/>
    </row>
    <row r="423">
      <c r="B423" s="132"/>
      <c r="H423" s="13"/>
      <c r="P423" s="13"/>
    </row>
    <row r="424">
      <c r="B424" s="132"/>
      <c r="H424" s="13"/>
      <c r="P424" s="13"/>
    </row>
    <row r="425">
      <c r="B425" s="132"/>
      <c r="H425" s="13"/>
      <c r="P425" s="13"/>
    </row>
    <row r="426">
      <c r="B426" s="132"/>
      <c r="H426" s="13"/>
      <c r="P426" s="13"/>
    </row>
    <row r="427">
      <c r="B427" s="132"/>
      <c r="H427" s="13"/>
      <c r="P427" s="13"/>
    </row>
    <row r="428">
      <c r="B428" s="132"/>
      <c r="H428" s="13"/>
      <c r="P428" s="13"/>
    </row>
    <row r="429">
      <c r="B429" s="132"/>
      <c r="H429" s="13"/>
      <c r="P429" s="13"/>
    </row>
    <row r="430">
      <c r="B430" s="132"/>
      <c r="H430" s="13"/>
      <c r="P430" s="13"/>
    </row>
    <row r="431">
      <c r="B431" s="132"/>
      <c r="H431" s="13"/>
      <c r="P431" s="13"/>
    </row>
    <row r="432">
      <c r="B432" s="132"/>
      <c r="H432" s="13"/>
      <c r="P432" s="13"/>
    </row>
    <row r="433">
      <c r="B433" s="132"/>
      <c r="H433" s="13"/>
      <c r="P433" s="13"/>
    </row>
    <row r="434">
      <c r="B434" s="132"/>
      <c r="H434" s="13"/>
      <c r="P434" s="13"/>
    </row>
    <row r="435">
      <c r="B435" s="132"/>
      <c r="H435" s="13"/>
      <c r="P435" s="13"/>
    </row>
    <row r="436">
      <c r="B436" s="132"/>
      <c r="H436" s="13"/>
      <c r="P436" s="13"/>
    </row>
    <row r="437">
      <c r="B437" s="132"/>
      <c r="H437" s="13"/>
      <c r="P437" s="13"/>
    </row>
    <row r="438">
      <c r="B438" s="132"/>
      <c r="H438" s="13"/>
      <c r="P438" s="13"/>
    </row>
    <row r="439">
      <c r="B439" s="132"/>
      <c r="H439" s="13"/>
      <c r="P439" s="13"/>
    </row>
    <row r="440">
      <c r="B440" s="132"/>
      <c r="H440" s="13"/>
      <c r="P440" s="13"/>
    </row>
    <row r="441">
      <c r="B441" s="132"/>
      <c r="H441" s="13"/>
      <c r="P441" s="13"/>
    </row>
    <row r="442">
      <c r="B442" s="132"/>
      <c r="H442" s="13"/>
      <c r="P442" s="13"/>
    </row>
    <row r="443">
      <c r="B443" s="132"/>
      <c r="H443" s="13"/>
      <c r="P443" s="13"/>
    </row>
    <row r="444">
      <c r="B444" s="132"/>
      <c r="H444" s="13"/>
      <c r="P444" s="13"/>
    </row>
    <row r="445">
      <c r="B445" s="132"/>
      <c r="H445" s="13"/>
      <c r="P445" s="13"/>
    </row>
    <row r="446">
      <c r="B446" s="132"/>
      <c r="H446" s="13"/>
      <c r="P446" s="13"/>
    </row>
    <row r="447">
      <c r="B447" s="132"/>
      <c r="H447" s="13"/>
      <c r="P447" s="13"/>
    </row>
    <row r="448">
      <c r="B448" s="132"/>
      <c r="H448" s="13"/>
      <c r="P448" s="13"/>
    </row>
    <row r="449">
      <c r="B449" s="132"/>
      <c r="H449" s="13"/>
      <c r="P449" s="13"/>
    </row>
    <row r="450">
      <c r="B450" s="132"/>
      <c r="H450" s="13"/>
      <c r="P450" s="13"/>
    </row>
    <row r="451">
      <c r="B451" s="132"/>
      <c r="H451" s="13"/>
      <c r="P451" s="13"/>
    </row>
    <row r="452">
      <c r="B452" s="132"/>
      <c r="H452" s="13"/>
      <c r="P452" s="13"/>
    </row>
    <row r="453">
      <c r="B453" s="132"/>
      <c r="H453" s="13"/>
      <c r="P453" s="13"/>
    </row>
    <row r="454">
      <c r="B454" s="132"/>
      <c r="H454" s="13"/>
      <c r="P454" s="13"/>
    </row>
    <row r="455">
      <c r="B455" s="132"/>
      <c r="H455" s="13"/>
      <c r="P455" s="13"/>
    </row>
    <row r="456">
      <c r="B456" s="132"/>
      <c r="H456" s="13"/>
      <c r="P456" s="13"/>
    </row>
    <row r="457">
      <c r="B457" s="132"/>
      <c r="H457" s="13"/>
      <c r="P457" s="13"/>
    </row>
    <row r="458">
      <c r="B458" s="132"/>
      <c r="H458" s="13"/>
      <c r="P458" s="13"/>
    </row>
    <row r="459">
      <c r="B459" s="132"/>
      <c r="H459" s="13"/>
      <c r="P459" s="13"/>
    </row>
    <row r="460">
      <c r="B460" s="132"/>
      <c r="H460" s="13"/>
      <c r="P460" s="13"/>
    </row>
    <row r="461">
      <c r="B461" s="132"/>
      <c r="H461" s="13"/>
      <c r="P461" s="13"/>
    </row>
    <row r="462">
      <c r="B462" s="132"/>
      <c r="H462" s="13"/>
      <c r="P462" s="13"/>
    </row>
    <row r="463">
      <c r="B463" s="132"/>
      <c r="H463" s="13"/>
      <c r="P463" s="13"/>
    </row>
    <row r="464">
      <c r="B464" s="132"/>
      <c r="H464" s="13"/>
      <c r="P464" s="13"/>
    </row>
    <row r="465">
      <c r="B465" s="132"/>
      <c r="H465" s="13"/>
      <c r="P465" s="13"/>
    </row>
    <row r="466">
      <c r="B466" s="132"/>
      <c r="H466" s="13"/>
      <c r="P466" s="13"/>
    </row>
    <row r="467">
      <c r="B467" s="132"/>
      <c r="H467" s="13"/>
      <c r="P467" s="13"/>
    </row>
    <row r="468">
      <c r="B468" s="132"/>
      <c r="H468" s="13"/>
      <c r="P468" s="13"/>
    </row>
    <row r="469">
      <c r="B469" s="132"/>
      <c r="H469" s="13"/>
      <c r="P469" s="13"/>
    </row>
    <row r="470">
      <c r="B470" s="132"/>
      <c r="H470" s="13"/>
      <c r="P470" s="13"/>
    </row>
    <row r="471">
      <c r="B471" s="132"/>
      <c r="H471" s="13"/>
      <c r="P471" s="13"/>
    </row>
    <row r="472">
      <c r="B472" s="132"/>
      <c r="H472" s="13"/>
      <c r="P472" s="13"/>
    </row>
    <row r="473">
      <c r="B473" s="132"/>
      <c r="H473" s="13"/>
      <c r="P473" s="13"/>
    </row>
    <row r="474">
      <c r="B474" s="132"/>
      <c r="H474" s="13"/>
      <c r="P474" s="13"/>
    </row>
    <row r="475">
      <c r="B475" s="132"/>
      <c r="H475" s="13"/>
      <c r="P475" s="13"/>
    </row>
    <row r="476">
      <c r="B476" s="132"/>
      <c r="H476" s="13"/>
      <c r="P476" s="13"/>
    </row>
    <row r="477">
      <c r="B477" s="132"/>
      <c r="H477" s="13"/>
      <c r="P477" s="13"/>
    </row>
    <row r="478">
      <c r="B478" s="132"/>
      <c r="H478" s="13"/>
      <c r="P478" s="13"/>
    </row>
    <row r="479">
      <c r="B479" s="132"/>
      <c r="H479" s="13"/>
      <c r="P479" s="13"/>
    </row>
    <row r="480">
      <c r="B480" s="132"/>
      <c r="H480" s="13"/>
      <c r="P480" s="13"/>
    </row>
    <row r="481">
      <c r="B481" s="132"/>
      <c r="H481" s="13"/>
      <c r="P481" s="13"/>
    </row>
    <row r="482">
      <c r="B482" s="132"/>
      <c r="H482" s="13"/>
      <c r="P482" s="13"/>
    </row>
    <row r="483">
      <c r="B483" s="132"/>
      <c r="H483" s="13"/>
      <c r="P483" s="13"/>
    </row>
    <row r="484">
      <c r="B484" s="132"/>
      <c r="H484" s="13"/>
      <c r="P484" s="13"/>
    </row>
    <row r="485">
      <c r="B485" s="132"/>
      <c r="H485" s="13"/>
      <c r="P485" s="13"/>
    </row>
    <row r="486">
      <c r="B486" s="132"/>
      <c r="H486" s="13"/>
      <c r="P486" s="13"/>
    </row>
    <row r="487">
      <c r="B487" s="132"/>
      <c r="H487" s="13"/>
      <c r="P487" s="13"/>
    </row>
    <row r="488">
      <c r="B488" s="132"/>
      <c r="H488" s="13"/>
      <c r="P488" s="13"/>
    </row>
    <row r="489">
      <c r="B489" s="132"/>
      <c r="H489" s="13"/>
      <c r="P489" s="13"/>
    </row>
    <row r="490">
      <c r="B490" s="132"/>
      <c r="H490" s="13"/>
      <c r="P490" s="13"/>
    </row>
    <row r="491">
      <c r="B491" s="132"/>
      <c r="H491" s="13"/>
      <c r="P491" s="13"/>
    </row>
    <row r="492">
      <c r="B492" s="132"/>
      <c r="H492" s="13"/>
      <c r="P492" s="13"/>
    </row>
    <row r="493">
      <c r="B493" s="132"/>
      <c r="H493" s="13"/>
      <c r="P493" s="13"/>
    </row>
    <row r="494">
      <c r="B494" s="132"/>
      <c r="H494" s="13"/>
      <c r="P494" s="13"/>
    </row>
    <row r="495">
      <c r="B495" s="132"/>
      <c r="H495" s="13"/>
      <c r="P495" s="13"/>
    </row>
    <row r="496">
      <c r="B496" s="132"/>
      <c r="H496" s="13"/>
      <c r="P496" s="13"/>
    </row>
    <row r="497">
      <c r="B497" s="132"/>
      <c r="H497" s="13"/>
      <c r="P497" s="13"/>
    </row>
    <row r="498">
      <c r="B498" s="132"/>
      <c r="H498" s="13"/>
      <c r="P498" s="13"/>
    </row>
    <row r="499">
      <c r="B499" s="132"/>
      <c r="H499" s="13"/>
      <c r="P499" s="13"/>
    </row>
    <row r="500">
      <c r="B500" s="132"/>
      <c r="H500" s="13"/>
      <c r="P500" s="13"/>
    </row>
    <row r="501">
      <c r="B501" s="132"/>
      <c r="H501" s="13"/>
      <c r="P501" s="13"/>
    </row>
    <row r="502">
      <c r="B502" s="132"/>
      <c r="H502" s="13"/>
      <c r="P502" s="13"/>
    </row>
    <row r="503">
      <c r="B503" s="132"/>
      <c r="H503" s="13"/>
      <c r="P503" s="13"/>
    </row>
    <row r="504">
      <c r="B504" s="132"/>
      <c r="H504" s="13"/>
      <c r="P504" s="13"/>
    </row>
    <row r="505">
      <c r="B505" s="132"/>
      <c r="H505" s="13"/>
      <c r="P505" s="13"/>
    </row>
    <row r="506">
      <c r="B506" s="132"/>
      <c r="H506" s="13"/>
      <c r="P506" s="13"/>
    </row>
    <row r="507">
      <c r="B507" s="132"/>
      <c r="H507" s="13"/>
      <c r="P507" s="13"/>
    </row>
    <row r="508">
      <c r="B508" s="132"/>
      <c r="H508" s="13"/>
      <c r="P508" s="13"/>
    </row>
    <row r="509">
      <c r="B509" s="132"/>
      <c r="H509" s="13"/>
      <c r="P509" s="13"/>
    </row>
    <row r="510">
      <c r="B510" s="132"/>
      <c r="H510" s="13"/>
      <c r="P510" s="13"/>
    </row>
    <row r="511">
      <c r="B511" s="132"/>
      <c r="H511" s="13"/>
      <c r="P511" s="13"/>
    </row>
    <row r="512">
      <c r="B512" s="132"/>
      <c r="H512" s="13"/>
      <c r="P512" s="13"/>
    </row>
    <row r="513">
      <c r="B513" s="132"/>
      <c r="H513" s="13"/>
      <c r="P513" s="13"/>
    </row>
    <row r="514">
      <c r="B514" s="132"/>
      <c r="H514" s="13"/>
      <c r="P514" s="13"/>
    </row>
    <row r="515">
      <c r="B515" s="132"/>
      <c r="H515" s="13"/>
      <c r="P515" s="13"/>
    </row>
    <row r="516">
      <c r="B516" s="132"/>
      <c r="H516" s="13"/>
      <c r="P516" s="13"/>
    </row>
    <row r="517">
      <c r="B517" s="132"/>
      <c r="H517" s="13"/>
      <c r="P517" s="13"/>
    </row>
    <row r="518">
      <c r="B518" s="132"/>
      <c r="H518" s="13"/>
      <c r="P518" s="13"/>
    </row>
    <row r="519">
      <c r="B519" s="132"/>
      <c r="H519" s="13"/>
      <c r="P519" s="13"/>
    </row>
    <row r="520">
      <c r="B520" s="132"/>
      <c r="H520" s="13"/>
      <c r="P520" s="13"/>
    </row>
    <row r="521">
      <c r="B521" s="132"/>
      <c r="H521" s="13"/>
      <c r="P521" s="13"/>
    </row>
    <row r="522">
      <c r="B522" s="132"/>
      <c r="H522" s="13"/>
      <c r="P522" s="13"/>
    </row>
    <row r="523">
      <c r="B523" s="132"/>
      <c r="H523" s="13"/>
      <c r="P523" s="13"/>
    </row>
    <row r="524">
      <c r="B524" s="132"/>
      <c r="H524" s="13"/>
      <c r="P524" s="13"/>
    </row>
    <row r="525">
      <c r="B525" s="132"/>
      <c r="H525" s="13"/>
      <c r="P525" s="13"/>
    </row>
    <row r="526">
      <c r="B526" s="132"/>
      <c r="H526" s="13"/>
      <c r="P526" s="13"/>
    </row>
    <row r="527">
      <c r="B527" s="132"/>
      <c r="H527" s="13"/>
      <c r="P527" s="13"/>
    </row>
    <row r="528">
      <c r="B528" s="132"/>
      <c r="H528" s="13"/>
      <c r="P528" s="13"/>
    </row>
    <row r="529">
      <c r="B529" s="132"/>
      <c r="H529" s="13"/>
      <c r="P529" s="13"/>
    </row>
    <row r="530">
      <c r="B530" s="132"/>
      <c r="H530" s="13"/>
      <c r="P530" s="13"/>
    </row>
    <row r="531">
      <c r="B531" s="132"/>
      <c r="H531" s="13"/>
      <c r="P531" s="13"/>
    </row>
    <row r="532">
      <c r="B532" s="132"/>
      <c r="H532" s="13"/>
      <c r="P532" s="13"/>
    </row>
    <row r="533">
      <c r="B533" s="132"/>
      <c r="H533" s="13"/>
      <c r="P533" s="13"/>
    </row>
    <row r="534">
      <c r="B534" s="132"/>
      <c r="H534" s="13"/>
      <c r="P534" s="13"/>
    </row>
    <row r="535">
      <c r="B535" s="132"/>
      <c r="H535" s="13"/>
      <c r="P535" s="13"/>
    </row>
    <row r="536">
      <c r="B536" s="132"/>
      <c r="H536" s="13"/>
      <c r="P536" s="13"/>
    </row>
    <row r="537">
      <c r="B537" s="132"/>
      <c r="H537" s="13"/>
      <c r="P537" s="13"/>
    </row>
    <row r="538">
      <c r="B538" s="132"/>
      <c r="H538" s="13"/>
      <c r="P538" s="13"/>
    </row>
    <row r="539">
      <c r="B539" s="132"/>
      <c r="H539" s="13"/>
      <c r="P539" s="13"/>
    </row>
    <row r="540">
      <c r="B540" s="132"/>
      <c r="H540" s="13"/>
      <c r="P540" s="13"/>
    </row>
    <row r="541">
      <c r="B541" s="132"/>
      <c r="H541" s="13"/>
      <c r="P541" s="13"/>
    </row>
    <row r="542">
      <c r="B542" s="132"/>
      <c r="H542" s="13"/>
      <c r="P542" s="13"/>
    </row>
    <row r="543">
      <c r="B543" s="132"/>
      <c r="H543" s="13"/>
      <c r="P543" s="13"/>
    </row>
    <row r="544">
      <c r="B544" s="132"/>
      <c r="H544" s="13"/>
      <c r="P544" s="13"/>
    </row>
    <row r="545">
      <c r="B545" s="132"/>
      <c r="H545" s="13"/>
      <c r="P545" s="13"/>
    </row>
    <row r="546">
      <c r="B546" s="132"/>
      <c r="H546" s="13"/>
      <c r="P546" s="13"/>
    </row>
    <row r="547">
      <c r="B547" s="132"/>
      <c r="H547" s="13"/>
      <c r="P547" s="13"/>
    </row>
    <row r="548">
      <c r="B548" s="132"/>
      <c r="H548" s="13"/>
      <c r="P548" s="13"/>
    </row>
    <row r="549">
      <c r="B549" s="132"/>
      <c r="H549" s="13"/>
      <c r="P549" s="13"/>
    </row>
    <row r="550">
      <c r="B550" s="132"/>
      <c r="H550" s="13"/>
      <c r="P550" s="13"/>
    </row>
    <row r="551">
      <c r="B551" s="132"/>
      <c r="H551" s="13"/>
      <c r="P551" s="13"/>
    </row>
    <row r="552">
      <c r="B552" s="132"/>
      <c r="H552" s="13"/>
      <c r="P552" s="13"/>
    </row>
    <row r="553">
      <c r="B553" s="132"/>
      <c r="H553" s="13"/>
      <c r="P553" s="13"/>
    </row>
    <row r="554">
      <c r="B554" s="132"/>
      <c r="H554" s="13"/>
      <c r="P554" s="13"/>
    </row>
    <row r="555">
      <c r="B555" s="132"/>
      <c r="H555" s="13"/>
      <c r="P555" s="13"/>
    </row>
    <row r="556">
      <c r="B556" s="132"/>
      <c r="H556" s="13"/>
      <c r="P556" s="13"/>
    </row>
    <row r="557">
      <c r="B557" s="132"/>
      <c r="H557" s="13"/>
      <c r="P557" s="13"/>
    </row>
    <row r="558">
      <c r="B558" s="132"/>
      <c r="H558" s="13"/>
      <c r="P558" s="13"/>
    </row>
    <row r="559">
      <c r="B559" s="132"/>
      <c r="H559" s="13"/>
      <c r="P559" s="13"/>
    </row>
    <row r="560">
      <c r="B560" s="132"/>
      <c r="H560" s="13"/>
      <c r="P560" s="13"/>
    </row>
    <row r="561">
      <c r="B561" s="132"/>
      <c r="H561" s="13"/>
      <c r="P561" s="13"/>
    </row>
    <row r="562">
      <c r="B562" s="132"/>
      <c r="H562" s="13"/>
      <c r="P562" s="13"/>
    </row>
    <row r="563">
      <c r="B563" s="132"/>
      <c r="H563" s="13"/>
      <c r="P563" s="13"/>
    </row>
    <row r="564">
      <c r="B564" s="132"/>
      <c r="H564" s="13"/>
      <c r="P564" s="13"/>
    </row>
    <row r="565">
      <c r="B565" s="132"/>
      <c r="H565" s="13"/>
      <c r="P565" s="13"/>
    </row>
    <row r="566">
      <c r="B566" s="132"/>
      <c r="H566" s="13"/>
      <c r="P566" s="13"/>
    </row>
    <row r="567">
      <c r="B567" s="132"/>
      <c r="H567" s="13"/>
      <c r="P567" s="13"/>
    </row>
    <row r="568">
      <c r="B568" s="132"/>
      <c r="H568" s="13"/>
      <c r="P568" s="13"/>
    </row>
    <row r="569">
      <c r="B569" s="132"/>
      <c r="H569" s="13"/>
      <c r="P569" s="13"/>
    </row>
    <row r="570">
      <c r="B570" s="132"/>
      <c r="H570" s="13"/>
      <c r="P570" s="13"/>
    </row>
    <row r="571">
      <c r="B571" s="132"/>
      <c r="H571" s="13"/>
      <c r="P571" s="13"/>
    </row>
    <row r="572">
      <c r="B572" s="132"/>
      <c r="H572" s="13"/>
      <c r="P572" s="13"/>
    </row>
    <row r="573">
      <c r="B573" s="132"/>
      <c r="H573" s="13"/>
      <c r="P573" s="13"/>
    </row>
    <row r="574">
      <c r="B574" s="132"/>
      <c r="H574" s="13"/>
      <c r="P574" s="13"/>
    </row>
    <row r="575">
      <c r="B575" s="132"/>
      <c r="H575" s="13"/>
      <c r="P575" s="13"/>
    </row>
    <row r="576">
      <c r="B576" s="132"/>
      <c r="H576" s="13"/>
      <c r="P576" s="13"/>
    </row>
    <row r="577">
      <c r="B577" s="132"/>
      <c r="H577" s="13"/>
      <c r="P577" s="13"/>
    </row>
    <row r="578">
      <c r="B578" s="132"/>
      <c r="H578" s="13"/>
      <c r="P578" s="13"/>
    </row>
    <row r="579">
      <c r="B579" s="132"/>
      <c r="H579" s="13"/>
      <c r="P579" s="13"/>
    </row>
    <row r="580">
      <c r="B580" s="132"/>
      <c r="H580" s="13"/>
      <c r="P580" s="13"/>
    </row>
    <row r="581">
      <c r="B581" s="132"/>
      <c r="H581" s="13"/>
      <c r="P581" s="13"/>
    </row>
    <row r="582">
      <c r="B582" s="132"/>
      <c r="H582" s="13"/>
      <c r="P582" s="13"/>
    </row>
    <row r="583">
      <c r="B583" s="132"/>
      <c r="H583" s="13"/>
      <c r="P583" s="13"/>
    </row>
    <row r="584">
      <c r="B584" s="132"/>
      <c r="H584" s="13"/>
      <c r="P584" s="13"/>
    </row>
    <row r="585">
      <c r="B585" s="132"/>
      <c r="H585" s="13"/>
      <c r="P585" s="13"/>
    </row>
    <row r="586">
      <c r="B586" s="132"/>
      <c r="H586" s="13"/>
      <c r="P586" s="13"/>
    </row>
    <row r="587">
      <c r="B587" s="132"/>
      <c r="H587" s="13"/>
      <c r="P587" s="13"/>
    </row>
    <row r="588">
      <c r="B588" s="132"/>
      <c r="H588" s="13"/>
      <c r="P588" s="13"/>
    </row>
    <row r="589">
      <c r="B589" s="132"/>
      <c r="H589" s="13"/>
      <c r="P589" s="13"/>
    </row>
    <row r="590">
      <c r="B590" s="132"/>
      <c r="H590" s="13"/>
      <c r="P590" s="13"/>
    </row>
    <row r="591">
      <c r="B591" s="132"/>
      <c r="H591" s="13"/>
      <c r="P591" s="13"/>
    </row>
    <row r="592">
      <c r="B592" s="132"/>
      <c r="H592" s="13"/>
      <c r="P592" s="13"/>
    </row>
    <row r="593">
      <c r="B593" s="132"/>
      <c r="H593" s="13"/>
      <c r="P593" s="13"/>
    </row>
    <row r="594">
      <c r="B594" s="132"/>
      <c r="H594" s="13"/>
      <c r="P594" s="13"/>
    </row>
    <row r="595">
      <c r="B595" s="132"/>
      <c r="H595" s="13"/>
      <c r="P595" s="13"/>
    </row>
    <row r="596">
      <c r="B596" s="132"/>
      <c r="H596" s="13"/>
      <c r="P596" s="13"/>
    </row>
    <row r="597">
      <c r="B597" s="132"/>
      <c r="H597" s="13"/>
      <c r="P597" s="13"/>
    </row>
    <row r="598">
      <c r="B598" s="132"/>
      <c r="H598" s="13"/>
      <c r="P598" s="13"/>
    </row>
    <row r="599">
      <c r="B599" s="132"/>
      <c r="H599" s="13"/>
      <c r="P599" s="13"/>
    </row>
    <row r="600">
      <c r="B600" s="132"/>
      <c r="H600" s="13"/>
      <c r="P600" s="13"/>
    </row>
    <row r="601">
      <c r="B601" s="132"/>
      <c r="H601" s="13"/>
      <c r="P601" s="13"/>
    </row>
    <row r="602">
      <c r="B602" s="132"/>
      <c r="H602" s="13"/>
      <c r="P602" s="13"/>
    </row>
    <row r="603">
      <c r="B603" s="132"/>
      <c r="H603" s="13"/>
      <c r="P603" s="13"/>
    </row>
    <row r="604">
      <c r="B604" s="132"/>
      <c r="H604" s="13"/>
      <c r="P604" s="13"/>
    </row>
    <row r="605">
      <c r="B605" s="132"/>
      <c r="H605" s="13"/>
      <c r="P605" s="13"/>
    </row>
    <row r="606">
      <c r="B606" s="132"/>
      <c r="H606" s="13"/>
      <c r="P606" s="13"/>
    </row>
    <row r="607">
      <c r="B607" s="132"/>
      <c r="H607" s="13"/>
      <c r="P607" s="13"/>
    </row>
    <row r="608">
      <c r="B608" s="132"/>
      <c r="H608" s="13"/>
      <c r="P608" s="13"/>
    </row>
    <row r="609">
      <c r="B609" s="132"/>
      <c r="H609" s="13"/>
      <c r="P609" s="13"/>
    </row>
    <row r="610">
      <c r="B610" s="132"/>
      <c r="H610" s="13"/>
      <c r="P610" s="13"/>
    </row>
    <row r="611">
      <c r="B611" s="132"/>
      <c r="H611" s="13"/>
      <c r="P611" s="13"/>
    </row>
    <row r="612">
      <c r="B612" s="132"/>
      <c r="H612" s="13"/>
      <c r="P612" s="13"/>
    </row>
    <row r="613">
      <c r="B613" s="132"/>
      <c r="H613" s="13"/>
      <c r="P613" s="13"/>
    </row>
    <row r="614">
      <c r="B614" s="132"/>
      <c r="H614" s="13"/>
      <c r="P614" s="13"/>
    </row>
    <row r="615">
      <c r="B615" s="132"/>
      <c r="H615" s="13"/>
      <c r="P615" s="13"/>
    </row>
    <row r="616">
      <c r="B616" s="132"/>
      <c r="H616" s="13"/>
      <c r="P616" s="13"/>
    </row>
    <row r="617">
      <c r="B617" s="132"/>
      <c r="H617" s="13"/>
      <c r="P617" s="13"/>
    </row>
    <row r="618">
      <c r="B618" s="132"/>
      <c r="H618" s="13"/>
      <c r="P618" s="13"/>
    </row>
    <row r="619">
      <c r="B619" s="132"/>
      <c r="H619" s="13"/>
      <c r="P619" s="13"/>
    </row>
    <row r="620">
      <c r="B620" s="132"/>
      <c r="H620" s="13"/>
      <c r="P620" s="13"/>
    </row>
    <row r="621">
      <c r="B621" s="132"/>
      <c r="H621" s="13"/>
      <c r="P621" s="13"/>
    </row>
    <row r="622">
      <c r="B622" s="132"/>
      <c r="H622" s="13"/>
      <c r="P622" s="13"/>
    </row>
    <row r="623">
      <c r="B623" s="132"/>
      <c r="H623" s="13"/>
      <c r="P623" s="13"/>
    </row>
    <row r="624">
      <c r="B624" s="132"/>
      <c r="H624" s="13"/>
      <c r="P624" s="13"/>
    </row>
    <row r="625">
      <c r="B625" s="132"/>
      <c r="H625" s="13"/>
      <c r="P625" s="13"/>
    </row>
    <row r="626">
      <c r="B626" s="132"/>
      <c r="H626" s="13"/>
      <c r="P626" s="13"/>
    </row>
    <row r="627">
      <c r="B627" s="132"/>
      <c r="H627" s="13"/>
      <c r="P627" s="13"/>
    </row>
    <row r="628">
      <c r="B628" s="132"/>
      <c r="H628" s="13"/>
      <c r="P628" s="13"/>
    </row>
    <row r="629">
      <c r="B629" s="132"/>
      <c r="H629" s="13"/>
      <c r="P629" s="13"/>
    </row>
    <row r="630">
      <c r="B630" s="132"/>
      <c r="H630" s="13"/>
      <c r="P630" s="13"/>
    </row>
    <row r="631">
      <c r="B631" s="132"/>
      <c r="H631" s="13"/>
      <c r="P631" s="13"/>
    </row>
    <row r="632">
      <c r="B632" s="132"/>
      <c r="H632" s="13"/>
      <c r="P632" s="13"/>
    </row>
    <row r="633">
      <c r="B633" s="132"/>
      <c r="H633" s="13"/>
      <c r="P633" s="13"/>
    </row>
    <row r="634">
      <c r="B634" s="132"/>
      <c r="H634" s="13"/>
      <c r="P634" s="13"/>
    </row>
    <row r="635">
      <c r="B635" s="132"/>
      <c r="H635" s="13"/>
      <c r="P635" s="13"/>
    </row>
    <row r="636">
      <c r="B636" s="132"/>
      <c r="H636" s="13"/>
      <c r="P636" s="13"/>
    </row>
    <row r="637">
      <c r="B637" s="132"/>
      <c r="H637" s="13"/>
      <c r="P637" s="13"/>
    </row>
    <row r="638">
      <c r="B638" s="132"/>
      <c r="H638" s="13"/>
      <c r="P638" s="13"/>
    </row>
    <row r="639">
      <c r="B639" s="132"/>
      <c r="H639" s="13"/>
      <c r="P639" s="13"/>
    </row>
    <row r="640">
      <c r="B640" s="132"/>
      <c r="H640" s="13"/>
      <c r="P640" s="13"/>
    </row>
    <row r="641">
      <c r="B641" s="132"/>
      <c r="H641" s="13"/>
      <c r="P641" s="13"/>
    </row>
    <row r="642">
      <c r="B642" s="132"/>
      <c r="H642" s="13"/>
      <c r="P642" s="13"/>
    </row>
    <row r="643">
      <c r="B643" s="132"/>
      <c r="H643" s="13"/>
      <c r="P643" s="13"/>
    </row>
    <row r="644">
      <c r="B644" s="132"/>
      <c r="H644" s="13"/>
      <c r="P644" s="13"/>
    </row>
    <row r="645">
      <c r="B645" s="132"/>
      <c r="H645" s="13"/>
      <c r="P645" s="13"/>
    </row>
    <row r="646">
      <c r="B646" s="132"/>
      <c r="H646" s="13"/>
      <c r="P646" s="13"/>
    </row>
    <row r="647">
      <c r="B647" s="132"/>
      <c r="H647" s="13"/>
      <c r="P647" s="13"/>
    </row>
    <row r="648">
      <c r="B648" s="132"/>
      <c r="H648" s="13"/>
      <c r="P648" s="13"/>
    </row>
    <row r="649">
      <c r="B649" s="132"/>
      <c r="H649" s="13"/>
      <c r="P649" s="13"/>
    </row>
    <row r="650">
      <c r="B650" s="132"/>
      <c r="H650" s="13"/>
      <c r="P650" s="13"/>
    </row>
    <row r="651">
      <c r="B651" s="132"/>
      <c r="H651" s="13"/>
      <c r="P651" s="13"/>
    </row>
    <row r="652">
      <c r="B652" s="132"/>
      <c r="H652" s="13"/>
      <c r="P652" s="13"/>
    </row>
    <row r="653">
      <c r="B653" s="132"/>
      <c r="H653" s="13"/>
      <c r="P653" s="13"/>
    </row>
    <row r="654">
      <c r="B654" s="132"/>
      <c r="H654" s="13"/>
      <c r="P654" s="13"/>
    </row>
    <row r="655">
      <c r="B655" s="132"/>
      <c r="H655" s="13"/>
      <c r="P655" s="13"/>
    </row>
    <row r="656">
      <c r="B656" s="132"/>
      <c r="H656" s="13"/>
      <c r="P656" s="13"/>
    </row>
    <row r="657">
      <c r="B657" s="132"/>
      <c r="H657" s="13"/>
      <c r="P657" s="13"/>
    </row>
    <row r="658">
      <c r="B658" s="132"/>
      <c r="H658" s="13"/>
      <c r="P658" s="13"/>
    </row>
    <row r="659">
      <c r="B659" s="132"/>
      <c r="H659" s="13"/>
      <c r="P659" s="13"/>
    </row>
    <row r="660">
      <c r="B660" s="132"/>
      <c r="H660" s="13"/>
      <c r="P660" s="13"/>
    </row>
    <row r="661">
      <c r="B661" s="132"/>
      <c r="H661" s="13"/>
      <c r="P661" s="13"/>
    </row>
    <row r="662">
      <c r="B662" s="132"/>
      <c r="H662" s="13"/>
      <c r="P662" s="13"/>
    </row>
    <row r="663">
      <c r="B663" s="132"/>
      <c r="H663" s="13"/>
      <c r="P663" s="13"/>
    </row>
    <row r="664">
      <c r="B664" s="132"/>
      <c r="H664" s="13"/>
      <c r="P664" s="13"/>
    </row>
    <row r="665">
      <c r="B665" s="132"/>
      <c r="H665" s="13"/>
      <c r="P665" s="13"/>
    </row>
    <row r="666">
      <c r="B666" s="132"/>
      <c r="H666" s="13"/>
      <c r="P666" s="13"/>
    </row>
    <row r="667">
      <c r="B667" s="132"/>
      <c r="H667" s="13"/>
      <c r="P667" s="13"/>
    </row>
    <row r="668">
      <c r="B668" s="132"/>
      <c r="H668" s="13"/>
      <c r="P668" s="13"/>
    </row>
    <row r="669">
      <c r="B669" s="132"/>
      <c r="H669" s="13"/>
      <c r="P669" s="13"/>
    </row>
    <row r="670">
      <c r="B670" s="132"/>
      <c r="H670" s="13"/>
      <c r="P670" s="13"/>
    </row>
    <row r="671">
      <c r="B671" s="132"/>
      <c r="H671" s="13"/>
      <c r="P671" s="13"/>
    </row>
    <row r="672">
      <c r="B672" s="132"/>
      <c r="H672" s="13"/>
      <c r="P672" s="13"/>
    </row>
    <row r="673">
      <c r="B673" s="132"/>
      <c r="H673" s="13"/>
      <c r="P673" s="13"/>
    </row>
    <row r="674">
      <c r="B674" s="132"/>
      <c r="H674" s="13"/>
      <c r="P674" s="13"/>
    </row>
    <row r="675">
      <c r="B675" s="132"/>
      <c r="H675" s="13"/>
      <c r="P675" s="13"/>
    </row>
    <row r="676">
      <c r="B676" s="132"/>
      <c r="H676" s="13"/>
      <c r="P676" s="13"/>
    </row>
    <row r="677">
      <c r="B677" s="132"/>
      <c r="H677" s="13"/>
      <c r="P677" s="13"/>
    </row>
    <row r="678">
      <c r="B678" s="132"/>
      <c r="H678" s="13"/>
      <c r="P678" s="13"/>
    </row>
    <row r="679">
      <c r="B679" s="132"/>
      <c r="H679" s="13"/>
      <c r="P679" s="13"/>
    </row>
    <row r="680">
      <c r="B680" s="132"/>
      <c r="H680" s="13"/>
      <c r="P680" s="13"/>
    </row>
    <row r="681">
      <c r="B681" s="132"/>
      <c r="H681" s="13"/>
      <c r="P681" s="13"/>
    </row>
    <row r="682">
      <c r="B682" s="132"/>
      <c r="H682" s="13"/>
      <c r="P682" s="13"/>
    </row>
    <row r="683">
      <c r="B683" s="132"/>
      <c r="H683" s="13"/>
      <c r="P683" s="13"/>
    </row>
    <row r="684">
      <c r="B684" s="132"/>
      <c r="H684" s="13"/>
      <c r="P684" s="13"/>
    </row>
    <row r="685">
      <c r="B685" s="132"/>
      <c r="H685" s="13"/>
      <c r="P685" s="13"/>
    </row>
    <row r="686">
      <c r="B686" s="132"/>
      <c r="H686" s="13"/>
      <c r="P686" s="13"/>
    </row>
    <row r="687">
      <c r="B687" s="132"/>
      <c r="H687" s="13"/>
      <c r="P687" s="13"/>
    </row>
    <row r="688">
      <c r="B688" s="132"/>
      <c r="H688" s="13"/>
      <c r="P688" s="13"/>
    </row>
    <row r="689">
      <c r="B689" s="132"/>
      <c r="H689" s="13"/>
      <c r="P689" s="13"/>
    </row>
    <row r="690">
      <c r="B690" s="132"/>
      <c r="H690" s="13"/>
      <c r="P690" s="13"/>
    </row>
    <row r="691">
      <c r="B691" s="132"/>
      <c r="H691" s="13"/>
      <c r="P691" s="13"/>
    </row>
    <row r="692">
      <c r="B692" s="132"/>
      <c r="H692" s="13"/>
      <c r="P692" s="13"/>
    </row>
    <row r="693">
      <c r="B693" s="132"/>
      <c r="H693" s="13"/>
      <c r="P693" s="13"/>
    </row>
    <row r="694">
      <c r="B694" s="132"/>
      <c r="H694" s="13"/>
      <c r="P694" s="13"/>
    </row>
    <row r="695">
      <c r="B695" s="132"/>
      <c r="H695" s="13"/>
      <c r="P695" s="13"/>
    </row>
    <row r="696">
      <c r="B696" s="132"/>
      <c r="H696" s="13"/>
      <c r="P696" s="13"/>
    </row>
    <row r="697">
      <c r="B697" s="132"/>
      <c r="H697" s="13"/>
      <c r="P697" s="13"/>
    </row>
    <row r="698">
      <c r="B698" s="132"/>
      <c r="H698" s="13"/>
      <c r="P698" s="13"/>
    </row>
    <row r="699">
      <c r="B699" s="132"/>
      <c r="H699" s="13"/>
      <c r="P699" s="13"/>
    </row>
    <row r="700">
      <c r="B700" s="132"/>
      <c r="H700" s="13"/>
      <c r="P700" s="13"/>
    </row>
    <row r="701">
      <c r="B701" s="132"/>
      <c r="H701" s="13"/>
      <c r="P701" s="13"/>
    </row>
    <row r="702">
      <c r="B702" s="132"/>
      <c r="H702" s="13"/>
      <c r="P702" s="13"/>
    </row>
    <row r="703">
      <c r="B703" s="132"/>
      <c r="H703" s="13"/>
      <c r="P703" s="13"/>
    </row>
    <row r="704">
      <c r="B704" s="132"/>
      <c r="H704" s="13"/>
      <c r="P704" s="13"/>
    </row>
    <row r="705">
      <c r="B705" s="132"/>
      <c r="H705" s="13"/>
      <c r="P705" s="13"/>
    </row>
    <row r="706">
      <c r="B706" s="132"/>
      <c r="H706" s="13"/>
      <c r="P706" s="13"/>
    </row>
    <row r="707">
      <c r="B707" s="132"/>
      <c r="H707" s="13"/>
      <c r="P707" s="13"/>
    </row>
    <row r="708">
      <c r="B708" s="132"/>
      <c r="H708" s="13"/>
      <c r="P708" s="13"/>
    </row>
    <row r="709">
      <c r="B709" s="132"/>
      <c r="H709" s="13"/>
      <c r="P709" s="13"/>
    </row>
    <row r="710">
      <c r="B710" s="132"/>
      <c r="H710" s="13"/>
      <c r="P710" s="13"/>
    </row>
    <row r="711">
      <c r="B711" s="132"/>
      <c r="H711" s="13"/>
      <c r="P711" s="13"/>
    </row>
    <row r="712">
      <c r="B712" s="132"/>
      <c r="H712" s="13"/>
      <c r="P712" s="13"/>
    </row>
    <row r="713">
      <c r="B713" s="132"/>
      <c r="H713" s="13"/>
      <c r="P713" s="13"/>
    </row>
    <row r="714">
      <c r="B714" s="132"/>
      <c r="H714" s="13"/>
      <c r="P714" s="13"/>
    </row>
    <row r="715">
      <c r="B715" s="132"/>
      <c r="H715" s="13"/>
      <c r="P715" s="13"/>
    </row>
    <row r="716">
      <c r="B716" s="132"/>
      <c r="H716" s="13"/>
      <c r="P716" s="13"/>
    </row>
    <row r="717">
      <c r="B717" s="132"/>
      <c r="H717" s="13"/>
      <c r="P717" s="13"/>
    </row>
    <row r="718">
      <c r="B718" s="132"/>
      <c r="H718" s="13"/>
      <c r="P718" s="13"/>
    </row>
    <row r="719">
      <c r="B719" s="132"/>
      <c r="H719" s="13"/>
      <c r="P719" s="13"/>
    </row>
    <row r="720">
      <c r="B720" s="132"/>
      <c r="H720" s="13"/>
      <c r="P720" s="13"/>
    </row>
    <row r="721">
      <c r="B721" s="132"/>
      <c r="H721" s="13"/>
      <c r="P721" s="13"/>
    </row>
    <row r="722">
      <c r="B722" s="132"/>
      <c r="H722" s="13"/>
      <c r="P722" s="13"/>
    </row>
    <row r="723">
      <c r="B723" s="132"/>
      <c r="H723" s="13"/>
      <c r="P723" s="13"/>
    </row>
    <row r="724">
      <c r="B724" s="132"/>
      <c r="H724" s="13"/>
      <c r="P724" s="13"/>
    </row>
    <row r="725">
      <c r="B725" s="132"/>
      <c r="H725" s="13"/>
      <c r="P725" s="13"/>
    </row>
    <row r="726">
      <c r="B726" s="132"/>
      <c r="H726" s="13"/>
      <c r="P726" s="13"/>
    </row>
    <row r="727">
      <c r="B727" s="132"/>
      <c r="H727" s="13"/>
      <c r="P727" s="13"/>
    </row>
    <row r="728">
      <c r="B728" s="132"/>
      <c r="H728" s="13"/>
      <c r="P728" s="13"/>
    </row>
    <row r="729">
      <c r="B729" s="132"/>
      <c r="H729" s="13"/>
      <c r="P729" s="13"/>
    </row>
    <row r="730">
      <c r="B730" s="132"/>
      <c r="H730" s="13"/>
      <c r="P730" s="13"/>
    </row>
    <row r="731">
      <c r="B731" s="132"/>
      <c r="H731" s="13"/>
      <c r="P731" s="13"/>
    </row>
    <row r="732">
      <c r="B732" s="132"/>
      <c r="H732" s="13"/>
      <c r="P732" s="13"/>
    </row>
    <row r="733">
      <c r="B733" s="132"/>
      <c r="H733" s="13"/>
      <c r="P733" s="13"/>
    </row>
    <row r="734">
      <c r="B734" s="132"/>
      <c r="H734" s="13"/>
      <c r="P734" s="13"/>
    </row>
    <row r="735">
      <c r="B735" s="132"/>
      <c r="H735" s="13"/>
      <c r="P735" s="13"/>
    </row>
    <row r="736">
      <c r="B736" s="132"/>
      <c r="H736" s="13"/>
      <c r="P736" s="13"/>
    </row>
    <row r="737">
      <c r="B737" s="132"/>
      <c r="H737" s="13"/>
      <c r="P737" s="13"/>
    </row>
    <row r="738">
      <c r="B738" s="132"/>
      <c r="H738" s="13"/>
      <c r="P738" s="13"/>
    </row>
    <row r="739">
      <c r="B739" s="132"/>
      <c r="H739" s="13"/>
      <c r="P739" s="13"/>
    </row>
    <row r="740">
      <c r="B740" s="132"/>
      <c r="H740" s="13"/>
      <c r="P740" s="13"/>
    </row>
    <row r="741">
      <c r="B741" s="132"/>
      <c r="H741" s="13"/>
      <c r="P741" s="13"/>
    </row>
    <row r="742">
      <c r="B742" s="132"/>
      <c r="H742" s="13"/>
      <c r="P742" s="13"/>
    </row>
    <row r="743">
      <c r="B743" s="132"/>
      <c r="H743" s="13"/>
      <c r="P743" s="13"/>
    </row>
    <row r="744">
      <c r="B744" s="132"/>
      <c r="H744" s="13"/>
      <c r="P744" s="13"/>
    </row>
    <row r="745">
      <c r="B745" s="132"/>
      <c r="H745" s="13"/>
      <c r="P745" s="13"/>
    </row>
    <row r="746">
      <c r="B746" s="132"/>
      <c r="H746" s="13"/>
      <c r="P746" s="13"/>
    </row>
    <row r="747">
      <c r="B747" s="132"/>
      <c r="H747" s="13"/>
      <c r="P747" s="13"/>
    </row>
    <row r="748">
      <c r="B748" s="132"/>
      <c r="H748" s="13"/>
      <c r="P748" s="13"/>
    </row>
    <row r="749">
      <c r="B749" s="132"/>
      <c r="H749" s="13"/>
      <c r="P749" s="13"/>
    </row>
    <row r="750">
      <c r="B750" s="132"/>
      <c r="H750" s="13"/>
      <c r="P750" s="13"/>
    </row>
    <row r="751">
      <c r="B751" s="132"/>
      <c r="H751" s="13"/>
      <c r="P751" s="13"/>
    </row>
    <row r="752">
      <c r="B752" s="132"/>
      <c r="H752" s="13"/>
      <c r="P752" s="13"/>
    </row>
    <row r="753">
      <c r="B753" s="132"/>
      <c r="H753" s="13"/>
      <c r="P753" s="13"/>
    </row>
    <row r="754">
      <c r="B754" s="132"/>
      <c r="H754" s="13"/>
      <c r="P754" s="13"/>
    </row>
    <row r="755">
      <c r="B755" s="132"/>
      <c r="H755" s="13"/>
      <c r="P755" s="13"/>
    </row>
    <row r="756">
      <c r="B756" s="132"/>
      <c r="H756" s="13"/>
      <c r="P756" s="13"/>
    </row>
    <row r="757">
      <c r="B757" s="132"/>
      <c r="H757" s="13"/>
      <c r="P757" s="13"/>
    </row>
    <row r="758">
      <c r="B758" s="132"/>
      <c r="H758" s="13"/>
      <c r="P758" s="13"/>
    </row>
    <row r="759">
      <c r="B759" s="132"/>
      <c r="H759" s="13"/>
      <c r="P759" s="13"/>
    </row>
    <row r="760">
      <c r="B760" s="132"/>
      <c r="H760" s="13"/>
      <c r="P760" s="13"/>
    </row>
    <row r="761">
      <c r="B761" s="132"/>
      <c r="H761" s="13"/>
      <c r="P761" s="13"/>
    </row>
    <row r="762">
      <c r="B762" s="132"/>
      <c r="H762" s="13"/>
      <c r="P762" s="13"/>
    </row>
    <row r="763">
      <c r="B763" s="132"/>
      <c r="H763" s="13"/>
      <c r="P763" s="13"/>
    </row>
    <row r="764">
      <c r="B764" s="132"/>
      <c r="H764" s="13"/>
      <c r="P764" s="13"/>
    </row>
    <row r="765">
      <c r="B765" s="132"/>
      <c r="H765" s="13"/>
      <c r="P765" s="13"/>
    </row>
    <row r="766">
      <c r="B766" s="132"/>
      <c r="H766" s="13"/>
      <c r="P766" s="13"/>
    </row>
    <row r="767">
      <c r="B767" s="132"/>
      <c r="H767" s="13"/>
      <c r="P767" s="13"/>
    </row>
    <row r="768">
      <c r="B768" s="132"/>
      <c r="H768" s="13"/>
      <c r="P768" s="13"/>
    </row>
    <row r="769">
      <c r="B769" s="132"/>
      <c r="H769" s="13"/>
      <c r="P769" s="13"/>
    </row>
    <row r="770">
      <c r="B770" s="132"/>
      <c r="H770" s="13"/>
      <c r="P770" s="13"/>
    </row>
    <row r="771">
      <c r="B771" s="132"/>
      <c r="H771" s="13"/>
      <c r="P771" s="13"/>
    </row>
    <row r="772">
      <c r="B772" s="132"/>
      <c r="H772" s="13"/>
      <c r="P772" s="13"/>
    </row>
    <row r="773">
      <c r="B773" s="132"/>
      <c r="H773" s="13"/>
      <c r="P773" s="13"/>
    </row>
    <row r="774">
      <c r="B774" s="132"/>
      <c r="H774" s="13"/>
      <c r="P774" s="13"/>
    </row>
    <row r="775">
      <c r="B775" s="132"/>
      <c r="H775" s="13"/>
      <c r="P775" s="13"/>
    </row>
    <row r="776">
      <c r="B776" s="132"/>
      <c r="H776" s="13"/>
      <c r="P776" s="13"/>
    </row>
    <row r="777">
      <c r="B777" s="132"/>
      <c r="H777" s="13"/>
      <c r="P777" s="13"/>
    </row>
    <row r="778">
      <c r="B778" s="132"/>
      <c r="H778" s="13"/>
      <c r="P778" s="13"/>
    </row>
    <row r="779">
      <c r="B779" s="132"/>
      <c r="H779" s="13"/>
      <c r="P779" s="13"/>
    </row>
    <row r="780">
      <c r="B780" s="132"/>
      <c r="H780" s="13"/>
      <c r="P780" s="13"/>
    </row>
    <row r="781">
      <c r="B781" s="132"/>
      <c r="H781" s="13"/>
      <c r="P781" s="13"/>
    </row>
    <row r="782">
      <c r="B782" s="132"/>
      <c r="H782" s="13"/>
      <c r="P782" s="13"/>
    </row>
    <row r="783">
      <c r="B783" s="132"/>
      <c r="H783" s="13"/>
      <c r="P783" s="13"/>
    </row>
    <row r="784">
      <c r="B784" s="132"/>
      <c r="H784" s="13"/>
      <c r="P784" s="13"/>
    </row>
    <row r="785">
      <c r="B785" s="132"/>
      <c r="H785" s="13"/>
      <c r="P785" s="13"/>
    </row>
    <row r="786">
      <c r="B786" s="132"/>
      <c r="H786" s="13"/>
      <c r="P786" s="13"/>
    </row>
    <row r="787">
      <c r="B787" s="132"/>
      <c r="H787" s="13"/>
      <c r="P787" s="13"/>
    </row>
    <row r="788">
      <c r="B788" s="132"/>
      <c r="H788" s="13"/>
      <c r="P788" s="13"/>
    </row>
    <row r="789">
      <c r="B789" s="132"/>
      <c r="H789" s="13"/>
      <c r="P789" s="13"/>
    </row>
    <row r="790">
      <c r="B790" s="132"/>
      <c r="H790" s="13"/>
      <c r="P790" s="13"/>
    </row>
    <row r="791">
      <c r="B791" s="132"/>
      <c r="H791" s="13"/>
      <c r="P791" s="13"/>
    </row>
    <row r="792">
      <c r="B792" s="132"/>
      <c r="H792" s="13"/>
      <c r="P792" s="13"/>
    </row>
    <row r="793">
      <c r="B793" s="132"/>
      <c r="H793" s="13"/>
      <c r="P793" s="13"/>
    </row>
    <row r="794">
      <c r="B794" s="132"/>
      <c r="H794" s="13"/>
      <c r="P794" s="13"/>
    </row>
    <row r="795">
      <c r="B795" s="132"/>
      <c r="H795" s="13"/>
      <c r="P795" s="13"/>
    </row>
    <row r="796">
      <c r="B796" s="132"/>
      <c r="H796" s="13"/>
      <c r="P796" s="13"/>
    </row>
    <row r="797">
      <c r="B797" s="132"/>
      <c r="H797" s="13"/>
      <c r="P797" s="13"/>
    </row>
    <row r="798">
      <c r="B798" s="132"/>
      <c r="H798" s="13"/>
      <c r="P798" s="13"/>
    </row>
    <row r="799">
      <c r="B799" s="132"/>
      <c r="H799" s="13"/>
      <c r="P799" s="13"/>
    </row>
    <row r="800">
      <c r="B800" s="132"/>
      <c r="H800" s="13"/>
      <c r="P800" s="13"/>
    </row>
    <row r="801">
      <c r="B801" s="132"/>
      <c r="H801" s="13"/>
      <c r="P801" s="13"/>
    </row>
    <row r="802">
      <c r="B802" s="132"/>
      <c r="H802" s="13"/>
      <c r="P802" s="13"/>
    </row>
    <row r="803">
      <c r="B803" s="132"/>
      <c r="H803" s="13"/>
      <c r="P803" s="13"/>
    </row>
    <row r="804">
      <c r="B804" s="132"/>
      <c r="H804" s="13"/>
      <c r="P804" s="13"/>
    </row>
    <row r="805">
      <c r="B805" s="132"/>
      <c r="H805" s="13"/>
      <c r="P805" s="13"/>
    </row>
    <row r="806">
      <c r="B806" s="132"/>
      <c r="H806" s="13"/>
      <c r="P806" s="13"/>
    </row>
    <row r="807">
      <c r="B807" s="132"/>
      <c r="H807" s="13"/>
      <c r="P807" s="13"/>
    </row>
    <row r="808">
      <c r="B808" s="132"/>
      <c r="H808" s="13"/>
      <c r="P808" s="13"/>
    </row>
    <row r="809">
      <c r="B809" s="132"/>
      <c r="H809" s="13"/>
      <c r="P809" s="13"/>
    </row>
    <row r="810">
      <c r="B810" s="132"/>
      <c r="H810" s="13"/>
      <c r="P810" s="13"/>
    </row>
    <row r="811">
      <c r="B811" s="132"/>
      <c r="H811" s="13"/>
      <c r="P811" s="13"/>
    </row>
    <row r="812">
      <c r="B812" s="132"/>
      <c r="H812" s="13"/>
      <c r="P812" s="13"/>
    </row>
    <row r="813">
      <c r="B813" s="132"/>
      <c r="H813" s="13"/>
      <c r="P813" s="13"/>
    </row>
    <row r="814">
      <c r="B814" s="132"/>
      <c r="H814" s="13"/>
      <c r="P814" s="13"/>
    </row>
    <row r="815">
      <c r="B815" s="132"/>
      <c r="H815" s="13"/>
      <c r="P815" s="13"/>
    </row>
    <row r="816">
      <c r="B816" s="132"/>
      <c r="H816" s="13"/>
      <c r="P816" s="13"/>
    </row>
    <row r="817">
      <c r="B817" s="132"/>
      <c r="H817" s="13"/>
      <c r="P817" s="13"/>
    </row>
    <row r="818">
      <c r="B818" s="132"/>
      <c r="H818" s="13"/>
      <c r="P818" s="13"/>
    </row>
    <row r="819">
      <c r="B819" s="132"/>
      <c r="H819" s="13"/>
      <c r="P819" s="13"/>
    </row>
    <row r="820">
      <c r="B820" s="132"/>
      <c r="H820" s="13"/>
      <c r="P820" s="13"/>
    </row>
    <row r="821">
      <c r="B821" s="132"/>
      <c r="H821" s="13"/>
      <c r="P821" s="13"/>
    </row>
    <row r="822">
      <c r="B822" s="132"/>
      <c r="H822" s="13"/>
      <c r="P822" s="13"/>
    </row>
    <row r="823">
      <c r="B823" s="132"/>
      <c r="H823" s="13"/>
      <c r="P823" s="13"/>
    </row>
    <row r="824">
      <c r="B824" s="132"/>
      <c r="H824" s="13"/>
      <c r="P824" s="13"/>
    </row>
    <row r="825">
      <c r="B825" s="132"/>
      <c r="H825" s="13"/>
      <c r="P825" s="13"/>
    </row>
    <row r="826">
      <c r="B826" s="132"/>
      <c r="H826" s="13"/>
      <c r="P826" s="13"/>
    </row>
    <row r="827">
      <c r="B827" s="132"/>
      <c r="H827" s="13"/>
      <c r="P827" s="13"/>
    </row>
    <row r="828">
      <c r="B828" s="132"/>
      <c r="H828" s="13"/>
      <c r="P828" s="13"/>
    </row>
    <row r="829">
      <c r="B829" s="132"/>
      <c r="H829" s="13"/>
      <c r="P829" s="13"/>
    </row>
    <row r="830">
      <c r="B830" s="132"/>
      <c r="H830" s="13"/>
      <c r="P830" s="13"/>
    </row>
    <row r="831">
      <c r="B831" s="132"/>
      <c r="H831" s="13"/>
      <c r="P831" s="13"/>
    </row>
    <row r="832">
      <c r="B832" s="132"/>
      <c r="H832" s="13"/>
      <c r="P832" s="13"/>
    </row>
    <row r="833">
      <c r="B833" s="132"/>
      <c r="H833" s="13"/>
      <c r="P833" s="13"/>
    </row>
    <row r="834">
      <c r="B834" s="132"/>
      <c r="H834" s="13"/>
      <c r="P834" s="13"/>
    </row>
    <row r="835">
      <c r="B835" s="132"/>
      <c r="H835" s="13"/>
      <c r="P835" s="13"/>
    </row>
    <row r="836">
      <c r="B836" s="132"/>
      <c r="H836" s="13"/>
      <c r="P836" s="13"/>
    </row>
    <row r="837">
      <c r="B837" s="132"/>
      <c r="H837" s="13"/>
      <c r="P837" s="13"/>
    </row>
    <row r="838">
      <c r="B838" s="132"/>
      <c r="H838" s="13"/>
      <c r="P838" s="13"/>
    </row>
    <row r="839">
      <c r="B839" s="132"/>
      <c r="H839" s="13"/>
      <c r="P839" s="13"/>
    </row>
    <row r="840">
      <c r="B840" s="132"/>
      <c r="H840" s="13"/>
      <c r="P840" s="13"/>
    </row>
    <row r="841">
      <c r="B841" s="132"/>
      <c r="H841" s="13"/>
      <c r="P841" s="13"/>
    </row>
    <row r="842">
      <c r="B842" s="132"/>
      <c r="H842" s="13"/>
      <c r="P842" s="13"/>
    </row>
    <row r="843">
      <c r="B843" s="132"/>
      <c r="H843" s="13"/>
      <c r="P843" s="13"/>
    </row>
    <row r="844">
      <c r="B844" s="132"/>
      <c r="H844" s="13"/>
      <c r="P844" s="13"/>
    </row>
    <row r="845">
      <c r="B845" s="132"/>
      <c r="H845" s="13"/>
      <c r="P845" s="13"/>
    </row>
    <row r="846">
      <c r="B846" s="132"/>
      <c r="H846" s="13"/>
      <c r="P846" s="13"/>
    </row>
    <row r="847">
      <c r="B847" s="132"/>
      <c r="H847" s="13"/>
      <c r="P847" s="13"/>
    </row>
    <row r="848">
      <c r="B848" s="132"/>
      <c r="H848" s="13"/>
      <c r="P848" s="13"/>
    </row>
    <row r="849">
      <c r="B849" s="132"/>
      <c r="H849" s="13"/>
      <c r="P849" s="13"/>
    </row>
    <row r="850">
      <c r="B850" s="132"/>
      <c r="H850" s="13"/>
      <c r="P850" s="13"/>
    </row>
    <row r="851">
      <c r="B851" s="132"/>
      <c r="H851" s="13"/>
      <c r="P851" s="13"/>
    </row>
    <row r="852">
      <c r="B852" s="132"/>
      <c r="H852" s="13"/>
      <c r="P852" s="13"/>
    </row>
    <row r="853">
      <c r="B853" s="132"/>
      <c r="H853" s="13"/>
      <c r="P853" s="13"/>
    </row>
    <row r="854">
      <c r="B854" s="132"/>
      <c r="H854" s="13"/>
      <c r="P854" s="13"/>
    </row>
    <row r="855">
      <c r="B855" s="132"/>
      <c r="H855" s="13"/>
      <c r="P855" s="13"/>
    </row>
    <row r="856">
      <c r="B856" s="132"/>
      <c r="H856" s="13"/>
      <c r="P856" s="13"/>
    </row>
    <row r="857">
      <c r="B857" s="132"/>
      <c r="H857" s="13"/>
      <c r="P857" s="13"/>
    </row>
    <row r="858">
      <c r="B858" s="132"/>
      <c r="H858" s="13"/>
      <c r="P858" s="13"/>
    </row>
    <row r="859">
      <c r="B859" s="132"/>
      <c r="H859" s="13"/>
      <c r="P859" s="13"/>
    </row>
    <row r="860">
      <c r="B860" s="132"/>
      <c r="H860" s="13"/>
      <c r="P860" s="13"/>
    </row>
    <row r="861">
      <c r="B861" s="132"/>
      <c r="H861" s="13"/>
      <c r="P861" s="13"/>
    </row>
    <row r="862">
      <c r="B862" s="132"/>
      <c r="H862" s="13"/>
      <c r="P862" s="13"/>
    </row>
    <row r="863">
      <c r="B863" s="132"/>
      <c r="H863" s="13"/>
      <c r="P863" s="13"/>
    </row>
    <row r="864">
      <c r="B864" s="132"/>
      <c r="H864" s="13"/>
      <c r="P864" s="13"/>
    </row>
    <row r="865">
      <c r="B865" s="132"/>
      <c r="H865" s="13"/>
      <c r="P865" s="13"/>
    </row>
    <row r="866">
      <c r="B866" s="132"/>
      <c r="H866" s="13"/>
      <c r="P866" s="13"/>
    </row>
    <row r="867">
      <c r="B867" s="132"/>
      <c r="H867" s="13"/>
      <c r="P867" s="13"/>
    </row>
    <row r="868">
      <c r="B868" s="132"/>
      <c r="H868" s="13"/>
      <c r="P868" s="13"/>
    </row>
    <row r="869">
      <c r="B869" s="132"/>
      <c r="H869" s="13"/>
      <c r="P869" s="13"/>
    </row>
    <row r="870">
      <c r="B870" s="132"/>
      <c r="H870" s="13"/>
      <c r="P870" s="13"/>
    </row>
    <row r="871">
      <c r="B871" s="132"/>
      <c r="H871" s="13"/>
      <c r="P871" s="13"/>
    </row>
    <row r="872">
      <c r="B872" s="132"/>
      <c r="H872" s="13"/>
      <c r="P872" s="13"/>
    </row>
    <row r="873">
      <c r="B873" s="132"/>
      <c r="H873" s="13"/>
      <c r="P873" s="13"/>
    </row>
    <row r="874">
      <c r="B874" s="132"/>
      <c r="H874" s="13"/>
      <c r="P874" s="13"/>
    </row>
    <row r="875">
      <c r="B875" s="132"/>
      <c r="H875" s="13"/>
      <c r="P875" s="13"/>
    </row>
    <row r="876">
      <c r="B876" s="132"/>
      <c r="H876" s="13"/>
      <c r="P876" s="13"/>
    </row>
    <row r="877">
      <c r="B877" s="132"/>
      <c r="H877" s="13"/>
      <c r="P877" s="13"/>
    </row>
    <row r="878">
      <c r="B878" s="132"/>
      <c r="H878" s="13"/>
      <c r="P878" s="13"/>
    </row>
    <row r="879">
      <c r="B879" s="132"/>
      <c r="H879" s="13"/>
      <c r="P879" s="13"/>
    </row>
    <row r="880">
      <c r="B880" s="132"/>
      <c r="H880" s="13"/>
      <c r="P880" s="13"/>
    </row>
    <row r="881">
      <c r="B881" s="132"/>
      <c r="H881" s="13"/>
      <c r="P881" s="13"/>
    </row>
    <row r="882">
      <c r="B882" s="132"/>
      <c r="H882" s="13"/>
      <c r="P882" s="13"/>
    </row>
    <row r="883">
      <c r="B883" s="132"/>
      <c r="H883" s="13"/>
      <c r="P883" s="13"/>
    </row>
    <row r="884">
      <c r="B884" s="132"/>
      <c r="H884" s="13"/>
      <c r="P884" s="13"/>
    </row>
    <row r="885">
      <c r="B885" s="132"/>
      <c r="H885" s="13"/>
      <c r="P885" s="13"/>
    </row>
    <row r="886">
      <c r="B886" s="132"/>
      <c r="H886" s="13"/>
      <c r="P886" s="13"/>
    </row>
    <row r="887">
      <c r="B887" s="132"/>
      <c r="H887" s="13"/>
      <c r="P887" s="13"/>
    </row>
    <row r="888">
      <c r="B888" s="132"/>
      <c r="H888" s="13"/>
      <c r="P888" s="13"/>
    </row>
    <row r="889">
      <c r="B889" s="132"/>
      <c r="H889" s="13"/>
      <c r="P889" s="13"/>
    </row>
    <row r="890">
      <c r="B890" s="132"/>
      <c r="H890" s="13"/>
      <c r="P890" s="13"/>
    </row>
    <row r="891">
      <c r="B891" s="132"/>
      <c r="H891" s="13"/>
      <c r="P891" s="13"/>
    </row>
    <row r="892">
      <c r="B892" s="132"/>
      <c r="H892" s="13"/>
      <c r="P892" s="13"/>
    </row>
    <row r="893">
      <c r="B893" s="132"/>
      <c r="H893" s="13"/>
      <c r="P893" s="13"/>
    </row>
    <row r="894">
      <c r="B894" s="132"/>
      <c r="H894" s="13"/>
      <c r="P894" s="13"/>
    </row>
    <row r="895">
      <c r="B895" s="132"/>
      <c r="H895" s="13"/>
      <c r="P895" s="13"/>
    </row>
    <row r="896">
      <c r="B896" s="132"/>
      <c r="H896" s="13"/>
      <c r="P896" s="13"/>
    </row>
    <row r="897">
      <c r="B897" s="132"/>
      <c r="H897" s="13"/>
      <c r="P897" s="13"/>
    </row>
    <row r="898">
      <c r="B898" s="132"/>
      <c r="H898" s="13"/>
      <c r="P898" s="13"/>
    </row>
    <row r="899">
      <c r="B899" s="132"/>
      <c r="H899" s="13"/>
      <c r="P899" s="13"/>
    </row>
    <row r="900">
      <c r="B900" s="132"/>
      <c r="H900" s="13"/>
      <c r="P900" s="13"/>
    </row>
    <row r="901">
      <c r="B901" s="132"/>
      <c r="H901" s="13"/>
      <c r="P901" s="13"/>
    </row>
    <row r="902">
      <c r="B902" s="132"/>
      <c r="H902" s="13"/>
      <c r="P902" s="13"/>
    </row>
    <row r="903">
      <c r="B903" s="132"/>
      <c r="H903" s="13"/>
      <c r="P903" s="13"/>
    </row>
    <row r="904">
      <c r="B904" s="132"/>
      <c r="H904" s="13"/>
      <c r="P904" s="13"/>
    </row>
    <row r="905">
      <c r="B905" s="132"/>
      <c r="H905" s="13"/>
      <c r="P905" s="13"/>
    </row>
    <row r="906">
      <c r="B906" s="132"/>
      <c r="H906" s="13"/>
      <c r="P906" s="13"/>
    </row>
    <row r="907">
      <c r="B907" s="132"/>
      <c r="H907" s="13"/>
      <c r="P907" s="13"/>
    </row>
    <row r="908">
      <c r="B908" s="132"/>
      <c r="H908" s="13"/>
      <c r="P908" s="13"/>
    </row>
    <row r="909">
      <c r="B909" s="132"/>
      <c r="H909" s="13"/>
      <c r="P909" s="13"/>
    </row>
    <row r="910">
      <c r="B910" s="132"/>
      <c r="H910" s="13"/>
      <c r="P910" s="13"/>
    </row>
    <row r="911">
      <c r="B911" s="132"/>
      <c r="H911" s="13"/>
      <c r="P911" s="13"/>
    </row>
    <row r="912">
      <c r="B912" s="132"/>
      <c r="H912" s="13"/>
      <c r="P912" s="13"/>
    </row>
    <row r="913">
      <c r="B913" s="132"/>
      <c r="H913" s="13"/>
      <c r="P913" s="13"/>
    </row>
    <row r="914">
      <c r="B914" s="132"/>
      <c r="H914" s="13"/>
      <c r="P914" s="13"/>
    </row>
    <row r="915">
      <c r="B915" s="132"/>
      <c r="H915" s="13"/>
      <c r="P915" s="13"/>
    </row>
    <row r="916">
      <c r="B916" s="132"/>
      <c r="H916" s="13"/>
      <c r="P916" s="13"/>
    </row>
    <row r="917">
      <c r="B917" s="132"/>
      <c r="H917" s="13"/>
      <c r="P917" s="13"/>
    </row>
    <row r="918">
      <c r="B918" s="132"/>
      <c r="H918" s="13"/>
      <c r="P918" s="13"/>
    </row>
    <row r="919">
      <c r="B919" s="132"/>
      <c r="H919" s="13"/>
      <c r="P919" s="13"/>
    </row>
    <row r="920">
      <c r="B920" s="132"/>
      <c r="H920" s="13"/>
      <c r="P920" s="13"/>
    </row>
    <row r="921">
      <c r="B921" s="132"/>
      <c r="H921" s="13"/>
      <c r="P921" s="13"/>
    </row>
    <row r="922">
      <c r="B922" s="132"/>
      <c r="H922" s="13"/>
      <c r="P922" s="13"/>
    </row>
    <row r="923">
      <c r="B923" s="132"/>
      <c r="H923" s="13"/>
      <c r="P923" s="13"/>
    </row>
    <row r="924">
      <c r="B924" s="132"/>
      <c r="H924" s="13"/>
      <c r="P924" s="13"/>
    </row>
    <row r="925">
      <c r="B925" s="132"/>
      <c r="H925" s="13"/>
      <c r="P925" s="13"/>
    </row>
    <row r="926">
      <c r="B926" s="132"/>
      <c r="H926" s="13"/>
      <c r="P926" s="13"/>
    </row>
    <row r="927">
      <c r="B927" s="132"/>
      <c r="H927" s="13"/>
      <c r="P927" s="13"/>
    </row>
    <row r="928">
      <c r="B928" s="132"/>
      <c r="H928" s="13"/>
      <c r="P928" s="13"/>
    </row>
    <row r="929">
      <c r="B929" s="132"/>
      <c r="H929" s="13"/>
      <c r="P929" s="13"/>
    </row>
    <row r="930">
      <c r="B930" s="132"/>
      <c r="H930" s="13"/>
      <c r="P930" s="13"/>
    </row>
    <row r="931">
      <c r="B931" s="132"/>
      <c r="H931" s="13"/>
      <c r="P931" s="13"/>
    </row>
    <row r="932">
      <c r="B932" s="132"/>
      <c r="H932" s="13"/>
      <c r="P932" s="13"/>
    </row>
    <row r="933">
      <c r="B933" s="132"/>
      <c r="H933" s="13"/>
      <c r="P933" s="13"/>
    </row>
    <row r="934">
      <c r="B934" s="132"/>
      <c r="H934" s="13"/>
      <c r="P934" s="13"/>
    </row>
    <row r="935">
      <c r="B935" s="132"/>
      <c r="H935" s="13"/>
      <c r="P935" s="13"/>
    </row>
    <row r="936">
      <c r="B936" s="132"/>
      <c r="H936" s="13"/>
      <c r="P936" s="13"/>
    </row>
    <row r="937">
      <c r="B937" s="132"/>
      <c r="H937" s="13"/>
      <c r="P937" s="13"/>
    </row>
    <row r="938">
      <c r="B938" s="132"/>
      <c r="H938" s="13"/>
      <c r="P938" s="13"/>
    </row>
    <row r="939">
      <c r="B939" s="132"/>
      <c r="H939" s="13"/>
      <c r="P939" s="13"/>
    </row>
    <row r="940">
      <c r="B940" s="132"/>
      <c r="H940" s="13"/>
      <c r="P940" s="13"/>
    </row>
    <row r="941">
      <c r="B941" s="132"/>
      <c r="H941" s="13"/>
      <c r="P941" s="13"/>
    </row>
    <row r="942">
      <c r="B942" s="132"/>
      <c r="H942" s="13"/>
      <c r="P942" s="13"/>
    </row>
    <row r="943">
      <c r="B943" s="132"/>
      <c r="H943" s="13"/>
      <c r="P943" s="13"/>
    </row>
    <row r="944">
      <c r="B944" s="132"/>
      <c r="H944" s="13"/>
      <c r="P944" s="13"/>
    </row>
    <row r="945">
      <c r="B945" s="132"/>
      <c r="H945" s="13"/>
      <c r="P945" s="13"/>
    </row>
    <row r="946">
      <c r="B946" s="132"/>
      <c r="H946" s="13"/>
      <c r="P946" s="13"/>
    </row>
    <row r="947">
      <c r="B947" s="132"/>
      <c r="H947" s="13"/>
      <c r="P947" s="13"/>
    </row>
    <row r="948">
      <c r="B948" s="132"/>
      <c r="H948" s="13"/>
      <c r="P948" s="13"/>
    </row>
    <row r="949">
      <c r="B949" s="132"/>
      <c r="H949" s="13"/>
      <c r="P949" s="13"/>
    </row>
    <row r="950">
      <c r="B950" s="132"/>
      <c r="H950" s="13"/>
      <c r="P950" s="13"/>
    </row>
    <row r="951">
      <c r="B951" s="132"/>
      <c r="H951" s="13"/>
      <c r="P951" s="13"/>
    </row>
    <row r="952">
      <c r="B952" s="132"/>
      <c r="H952" s="13"/>
      <c r="P952" s="13"/>
    </row>
    <row r="953">
      <c r="B953" s="132"/>
      <c r="H953" s="13"/>
      <c r="P953" s="13"/>
    </row>
    <row r="954">
      <c r="B954" s="132"/>
      <c r="H954" s="13"/>
      <c r="P954" s="13"/>
    </row>
    <row r="955">
      <c r="B955" s="132"/>
      <c r="H955" s="13"/>
      <c r="P955" s="13"/>
    </row>
    <row r="956">
      <c r="B956" s="132"/>
      <c r="H956" s="13"/>
      <c r="P956" s="13"/>
    </row>
    <row r="957">
      <c r="B957" s="132"/>
      <c r="H957" s="13"/>
      <c r="P957" s="13"/>
    </row>
    <row r="958">
      <c r="B958" s="132"/>
      <c r="H958" s="13"/>
      <c r="P958" s="13"/>
    </row>
    <row r="959">
      <c r="B959" s="132"/>
      <c r="H959" s="13"/>
      <c r="P959" s="13"/>
    </row>
    <row r="960">
      <c r="B960" s="132"/>
      <c r="H960" s="13"/>
      <c r="P960" s="13"/>
    </row>
    <row r="961">
      <c r="B961" s="132"/>
      <c r="H961" s="13"/>
      <c r="P961" s="13"/>
    </row>
    <row r="962">
      <c r="B962" s="132"/>
      <c r="H962" s="13"/>
      <c r="P962" s="13"/>
    </row>
    <row r="963">
      <c r="B963" s="132"/>
      <c r="H963" s="13"/>
      <c r="P963" s="13"/>
    </row>
    <row r="964">
      <c r="B964" s="132"/>
      <c r="H964" s="13"/>
      <c r="P964" s="13"/>
    </row>
    <row r="965">
      <c r="B965" s="132"/>
      <c r="H965" s="13"/>
      <c r="P965" s="13"/>
    </row>
    <row r="966">
      <c r="B966" s="132"/>
      <c r="H966" s="13"/>
      <c r="P966" s="13"/>
    </row>
    <row r="967">
      <c r="B967" s="132"/>
      <c r="H967" s="13"/>
      <c r="P967" s="13"/>
    </row>
    <row r="968">
      <c r="B968" s="132"/>
      <c r="H968" s="13"/>
      <c r="P968" s="13"/>
    </row>
    <row r="969">
      <c r="B969" s="132"/>
      <c r="H969" s="13"/>
      <c r="P969" s="13"/>
    </row>
    <row r="970">
      <c r="B970" s="132"/>
      <c r="H970" s="13"/>
      <c r="P970" s="13"/>
    </row>
    <row r="971">
      <c r="B971" s="132"/>
      <c r="H971" s="13"/>
      <c r="P971" s="13"/>
    </row>
    <row r="972">
      <c r="B972" s="132"/>
      <c r="H972" s="13"/>
      <c r="P972" s="13"/>
    </row>
    <row r="973">
      <c r="B973" s="132"/>
      <c r="H973" s="13"/>
      <c r="P973" s="13"/>
    </row>
    <row r="974">
      <c r="B974" s="132"/>
      <c r="H974" s="13"/>
      <c r="P974" s="13"/>
    </row>
    <row r="975">
      <c r="B975" s="132"/>
      <c r="H975" s="13"/>
      <c r="P975" s="13"/>
    </row>
    <row r="976">
      <c r="B976" s="132"/>
      <c r="H976" s="13"/>
      <c r="P976" s="13"/>
    </row>
    <row r="977">
      <c r="B977" s="132"/>
      <c r="H977" s="13"/>
      <c r="P977" s="13"/>
    </row>
    <row r="978">
      <c r="B978" s="132"/>
      <c r="H978" s="13"/>
      <c r="P978" s="13"/>
    </row>
    <row r="979">
      <c r="B979" s="132"/>
      <c r="H979" s="13"/>
      <c r="P979" s="13"/>
    </row>
    <row r="980">
      <c r="B980" s="132"/>
      <c r="H980" s="13"/>
      <c r="P980" s="13"/>
    </row>
    <row r="981">
      <c r="B981" s="132"/>
      <c r="H981" s="13"/>
      <c r="P981" s="13"/>
    </row>
    <row r="982">
      <c r="B982" s="132"/>
      <c r="H982" s="13"/>
      <c r="P982" s="13"/>
    </row>
    <row r="983">
      <c r="B983" s="132"/>
      <c r="H983" s="13"/>
      <c r="P983" s="13"/>
    </row>
    <row r="984">
      <c r="B984" s="132"/>
      <c r="H984" s="13"/>
      <c r="P984" s="13"/>
    </row>
    <row r="985">
      <c r="B985" s="132"/>
      <c r="H985" s="13"/>
      <c r="P985" s="13"/>
    </row>
    <row r="986">
      <c r="B986" s="132"/>
      <c r="H986" s="13"/>
      <c r="P986" s="13"/>
    </row>
    <row r="987">
      <c r="B987" s="132"/>
      <c r="H987" s="13"/>
      <c r="P987" s="13"/>
    </row>
    <row r="988">
      <c r="B988" s="132"/>
      <c r="H988" s="13"/>
      <c r="P988" s="13"/>
    </row>
    <row r="989">
      <c r="B989" s="132"/>
      <c r="H989" s="13"/>
      <c r="P989" s="13"/>
    </row>
    <row r="990">
      <c r="B990" s="132"/>
      <c r="H990" s="13"/>
      <c r="P990" s="13"/>
    </row>
    <row r="991">
      <c r="B991" s="132"/>
      <c r="H991" s="13"/>
      <c r="P991" s="13"/>
    </row>
    <row r="992">
      <c r="B992" s="132"/>
      <c r="H992" s="13"/>
      <c r="P992" s="13"/>
    </row>
    <row r="993">
      <c r="B993" s="132"/>
      <c r="H993" s="13"/>
      <c r="P993" s="13"/>
    </row>
    <row r="994">
      <c r="B994" s="132"/>
      <c r="H994" s="13"/>
      <c r="P994" s="13"/>
    </row>
    <row r="995">
      <c r="B995" s="132"/>
      <c r="H995" s="13"/>
      <c r="P995" s="13"/>
    </row>
    <row r="996">
      <c r="B996" s="132"/>
      <c r="H996" s="13"/>
      <c r="P996" s="13"/>
    </row>
    <row r="997">
      <c r="B997" s="132"/>
      <c r="H997" s="13"/>
      <c r="P997" s="13"/>
    </row>
    <row r="998">
      <c r="B998" s="132"/>
      <c r="H998" s="13"/>
      <c r="P998" s="13"/>
    </row>
    <row r="999">
      <c r="B999" s="132"/>
      <c r="H999" s="13"/>
      <c r="P999" s="13"/>
    </row>
    <row r="1000">
      <c r="B1000" s="132"/>
      <c r="H1000" s="13"/>
      <c r="P1000" s="13"/>
    </row>
    <row r="1001">
      <c r="B1001" s="132"/>
      <c r="H1001" s="13"/>
      <c r="P1001" s="13"/>
    </row>
    <row r="1002">
      <c r="B1002" s="132"/>
      <c r="H1002" s="13"/>
      <c r="P1002" s="13"/>
    </row>
  </sheetData>
  <mergeCells count="1">
    <mergeCell ref="A1:AC1"/>
  </mergeCells>
  <dataValidations>
    <dataValidation type="list" allowBlank="1" showErrorMessage="1" sqref="A3:A19">
      <formula1>"Tanks,Missile,Air"</formula1>
    </dataValidation>
    <dataValidation type="list" allowBlank="1" showErrorMessage="1" sqref="M3:M4 E3:E5 O4:O6 I3:I7 K3:K7 M7 W8 O8:O9 Q5:Q9 E9:E10 S6:S11 U8:U11 Y11 E13:E14 K14:K15 M15 K18 O18 E18:E19 I13:I19 Q18:Q19 S19 U19">
      <formula1>"B,F"</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8.5"/>
    <col customWidth="1" min="2" max="2" width="5.0"/>
    <col customWidth="1" min="3" max="3" width="8.75"/>
    <col customWidth="1" min="4" max="4" width="5.63"/>
    <col customWidth="1" min="5" max="5" width="10.0"/>
    <col customWidth="1" min="6" max="6" width="7.25"/>
    <col customWidth="1" min="7" max="7" width="11.5"/>
    <col customWidth="1" min="8" max="8" width="7.0"/>
    <col customWidth="1" min="9" max="10" width="7.63"/>
    <col customWidth="1" min="11" max="11" width="11.88"/>
    <col customWidth="1" min="12" max="12" width="8.0"/>
    <col customWidth="1" min="13" max="13" width="12.38"/>
    <col customWidth="1" min="14" max="14" width="3.38"/>
    <col customWidth="1" min="15" max="15" width="7.75"/>
    <col customWidth="1" min="16" max="16" width="9.38"/>
  </cols>
  <sheetData>
    <row r="1">
      <c r="A1" s="7" t="s">
        <v>0</v>
      </c>
      <c r="B1" s="7" t="s">
        <v>74</v>
      </c>
      <c r="C1" s="18" t="s">
        <v>169</v>
      </c>
      <c r="D1" s="18" t="s">
        <v>170</v>
      </c>
      <c r="E1" s="137" t="s">
        <v>171</v>
      </c>
      <c r="F1" s="20" t="s">
        <v>172</v>
      </c>
      <c r="G1" s="137" t="s">
        <v>173</v>
      </c>
      <c r="H1" s="18" t="s">
        <v>174</v>
      </c>
      <c r="I1" s="137" t="s">
        <v>175</v>
      </c>
      <c r="J1" s="10" t="s">
        <v>176</v>
      </c>
      <c r="K1" s="138" t="s">
        <v>177</v>
      </c>
      <c r="L1" s="16" t="s">
        <v>178</v>
      </c>
      <c r="M1" s="139" t="s">
        <v>179</v>
      </c>
      <c r="N1" s="10" t="s">
        <v>180</v>
      </c>
      <c r="O1" s="7" t="s">
        <v>181</v>
      </c>
      <c r="P1" s="7" t="s">
        <v>182</v>
      </c>
    </row>
    <row r="2">
      <c r="A2" s="7" t="s">
        <v>183</v>
      </c>
      <c r="B2" s="7">
        <v>1.0</v>
      </c>
      <c r="C2" s="18">
        <v>150.0</v>
      </c>
      <c r="D2" s="18">
        <v>267.0</v>
      </c>
      <c r="E2" s="140">
        <f t="shared" ref="E2:E130" si="1">IF(D2=0,,D2/$C2)</f>
        <v>1.78</v>
      </c>
      <c r="F2" s="20"/>
      <c r="G2" s="141" t="str">
        <f t="shared" ref="G2:G130" si="2">IF(F2=0,,F2/$C2)</f>
        <v/>
      </c>
      <c r="H2" s="18"/>
      <c r="I2" s="141" t="str">
        <f t="shared" ref="I2:I130" si="3">IF(H2=0,,H2/$C2)</f>
        <v/>
      </c>
      <c r="J2" s="10"/>
      <c r="K2" s="142" t="str">
        <f t="shared" ref="K2:K130" si="4">IF(J2=0,,J2/$C2)</f>
        <v/>
      </c>
      <c r="L2" s="11"/>
      <c r="M2" s="141" t="str">
        <f t="shared" ref="M2:M78" si="5">IF(L2=0,,L2/$C2)</f>
        <v/>
      </c>
      <c r="N2" s="10"/>
      <c r="O2" s="141" t="str">
        <f t="shared" ref="O2:O71" si="6">IF(N2=0,,N2/$C2)</f>
        <v/>
      </c>
    </row>
    <row r="3">
      <c r="A3" s="7" t="s">
        <v>183</v>
      </c>
      <c r="B3" s="7">
        <v>2.0</v>
      </c>
      <c r="C3" s="18">
        <f>C2*2</f>
        <v>300</v>
      </c>
      <c r="D3" s="18">
        <v>535.0</v>
      </c>
      <c r="E3" s="140">
        <f t="shared" si="1"/>
        <v>1.783333333</v>
      </c>
      <c r="F3" s="20"/>
      <c r="G3" s="141" t="str">
        <f t="shared" si="2"/>
        <v/>
      </c>
      <c r="H3" s="18"/>
      <c r="I3" s="141" t="str">
        <f t="shared" si="3"/>
        <v/>
      </c>
      <c r="J3" s="10"/>
      <c r="K3" s="142" t="str">
        <f t="shared" si="4"/>
        <v/>
      </c>
      <c r="L3" s="11"/>
      <c r="M3" s="141" t="str">
        <f t="shared" si="5"/>
        <v/>
      </c>
      <c r="N3" s="10"/>
      <c r="O3" s="141" t="str">
        <f t="shared" si="6"/>
        <v/>
      </c>
    </row>
    <row r="4">
      <c r="A4" s="7" t="s">
        <v>183</v>
      </c>
      <c r="B4" s="7">
        <v>3.0</v>
      </c>
      <c r="C4" s="18">
        <f>C2*6</f>
        <v>900</v>
      </c>
      <c r="D4" s="18">
        <v>1071.0</v>
      </c>
      <c r="E4" s="140">
        <f t="shared" si="1"/>
        <v>1.19</v>
      </c>
      <c r="F4" s="20"/>
      <c r="G4" s="141" t="str">
        <f t="shared" si="2"/>
        <v/>
      </c>
      <c r="H4" s="18"/>
      <c r="I4" s="141" t="str">
        <f t="shared" si="3"/>
        <v/>
      </c>
      <c r="J4" s="10">
        <v>1.5</v>
      </c>
      <c r="K4" s="142">
        <f t="shared" si="4"/>
        <v>0.001666666667</v>
      </c>
      <c r="L4" s="11"/>
      <c r="M4" s="141" t="str">
        <f t="shared" si="5"/>
        <v/>
      </c>
      <c r="N4" s="10"/>
      <c r="O4" s="141" t="str">
        <f t="shared" si="6"/>
        <v/>
      </c>
    </row>
    <row r="5">
      <c r="A5" s="7" t="s">
        <v>183</v>
      </c>
      <c r="B5" s="7">
        <v>4.0</v>
      </c>
      <c r="C5" s="18">
        <f>C2*18</f>
        <v>2700</v>
      </c>
      <c r="D5" s="18">
        <v>2000.0</v>
      </c>
      <c r="E5" s="140">
        <f t="shared" si="1"/>
        <v>0.7407407407</v>
      </c>
      <c r="F5" s="20"/>
      <c r="G5" s="141" t="str">
        <f t="shared" si="2"/>
        <v/>
      </c>
      <c r="H5" s="18"/>
      <c r="I5" s="141" t="str">
        <f t="shared" si="3"/>
        <v/>
      </c>
      <c r="J5" s="10">
        <v>2.0</v>
      </c>
      <c r="K5" s="142">
        <f t="shared" si="4"/>
        <v>0.0007407407407</v>
      </c>
      <c r="L5" s="11"/>
      <c r="M5" s="141" t="str">
        <f t="shared" si="5"/>
        <v/>
      </c>
      <c r="N5" s="10"/>
      <c r="O5" s="141" t="str">
        <f t="shared" si="6"/>
        <v/>
      </c>
    </row>
    <row r="6">
      <c r="A6" s="7" t="s">
        <v>183</v>
      </c>
      <c r="B6" s="7">
        <v>5.0</v>
      </c>
      <c r="C6" s="18">
        <f>C2*54</f>
        <v>8100</v>
      </c>
      <c r="D6" s="18">
        <v>3000.0</v>
      </c>
      <c r="E6" s="140">
        <f t="shared" si="1"/>
        <v>0.3703703704</v>
      </c>
      <c r="F6" s="20"/>
      <c r="G6" s="141" t="str">
        <f t="shared" si="2"/>
        <v/>
      </c>
      <c r="H6" s="18"/>
      <c r="I6" s="141" t="str">
        <f t="shared" si="3"/>
        <v/>
      </c>
      <c r="J6" s="10">
        <v>3.0</v>
      </c>
      <c r="K6" s="142">
        <f t="shared" si="4"/>
        <v>0.0003703703704</v>
      </c>
      <c r="L6" s="11"/>
      <c r="M6" s="141" t="str">
        <f t="shared" si="5"/>
        <v/>
      </c>
      <c r="N6" s="10"/>
      <c r="O6" s="141" t="str">
        <f t="shared" si="6"/>
        <v/>
      </c>
    </row>
    <row r="7">
      <c r="A7" s="7" t="s">
        <v>183</v>
      </c>
      <c r="B7" s="7">
        <v>6.0</v>
      </c>
      <c r="C7" s="18">
        <f t="shared" ref="C7:C8" si="7">C6*3</f>
        <v>24300</v>
      </c>
      <c r="D7" s="18">
        <v>4750.0</v>
      </c>
      <c r="E7" s="140">
        <f t="shared" si="1"/>
        <v>0.195473251</v>
      </c>
      <c r="F7" s="20"/>
      <c r="G7" s="141" t="str">
        <f t="shared" si="2"/>
        <v/>
      </c>
      <c r="H7" s="18"/>
      <c r="I7" s="141" t="str">
        <f t="shared" si="3"/>
        <v/>
      </c>
      <c r="J7" s="10">
        <v>4.0</v>
      </c>
      <c r="K7" s="142">
        <f t="shared" si="4"/>
        <v>0.0001646090535</v>
      </c>
      <c r="L7" s="11"/>
      <c r="M7" s="141" t="str">
        <f t="shared" si="5"/>
        <v/>
      </c>
      <c r="N7" s="10"/>
      <c r="O7" s="141" t="str">
        <f t="shared" si="6"/>
        <v/>
      </c>
    </row>
    <row r="8">
      <c r="A8" s="7" t="s">
        <v>183</v>
      </c>
      <c r="B8" s="7">
        <v>7.0</v>
      </c>
      <c r="C8" s="18">
        <f t="shared" si="7"/>
        <v>72900</v>
      </c>
      <c r="D8" s="18">
        <v>6500.0</v>
      </c>
      <c r="E8" s="140">
        <f t="shared" si="1"/>
        <v>0.08916323731</v>
      </c>
      <c r="F8" s="20"/>
      <c r="G8" s="141" t="str">
        <f t="shared" si="2"/>
        <v/>
      </c>
      <c r="H8" s="18"/>
      <c r="I8" s="141" t="str">
        <f t="shared" si="3"/>
        <v/>
      </c>
      <c r="J8" s="10">
        <v>5.0</v>
      </c>
      <c r="K8" s="142">
        <f t="shared" si="4"/>
        <v>0.00006858710562</v>
      </c>
      <c r="L8" s="11"/>
      <c r="M8" s="141" t="str">
        <f t="shared" si="5"/>
        <v/>
      </c>
      <c r="N8" s="10"/>
      <c r="O8" s="141" t="str">
        <f t="shared" si="6"/>
        <v/>
      </c>
    </row>
    <row r="9">
      <c r="A9" s="7" t="s">
        <v>184</v>
      </c>
      <c r="B9" s="7">
        <v>1.0</v>
      </c>
      <c r="C9" s="18">
        <v>150.0</v>
      </c>
      <c r="D9" s="18">
        <v>300.0</v>
      </c>
      <c r="E9" s="140">
        <f t="shared" si="1"/>
        <v>2</v>
      </c>
      <c r="F9" s="20"/>
      <c r="G9" s="141" t="str">
        <f t="shared" si="2"/>
        <v/>
      </c>
      <c r="H9" s="18"/>
      <c r="I9" s="141" t="str">
        <f t="shared" si="3"/>
        <v/>
      </c>
      <c r="J9" s="13"/>
      <c r="K9" s="142" t="str">
        <f t="shared" si="4"/>
        <v/>
      </c>
      <c r="L9" s="11"/>
      <c r="M9" s="141" t="str">
        <f t="shared" si="5"/>
        <v/>
      </c>
      <c r="N9" s="10"/>
      <c r="O9" s="141" t="str">
        <f t="shared" si="6"/>
        <v/>
      </c>
    </row>
    <row r="10">
      <c r="A10" s="7" t="s">
        <v>184</v>
      </c>
      <c r="B10" s="7">
        <v>2.0</v>
      </c>
      <c r="C10" s="18">
        <f>C9*2</f>
        <v>300</v>
      </c>
      <c r="D10" s="18">
        <v>600.0</v>
      </c>
      <c r="E10" s="140">
        <f t="shared" si="1"/>
        <v>2</v>
      </c>
      <c r="F10" s="20"/>
      <c r="G10" s="141" t="str">
        <f t="shared" si="2"/>
        <v/>
      </c>
      <c r="H10" s="18"/>
      <c r="I10" s="141" t="str">
        <f t="shared" si="3"/>
        <v/>
      </c>
      <c r="J10" s="13"/>
      <c r="K10" s="142" t="str">
        <f t="shared" si="4"/>
        <v/>
      </c>
      <c r="L10" s="11"/>
      <c r="M10" s="141" t="str">
        <f t="shared" si="5"/>
        <v/>
      </c>
      <c r="N10" s="10"/>
      <c r="O10" s="141" t="str">
        <f t="shared" si="6"/>
        <v/>
      </c>
    </row>
    <row r="11">
      <c r="A11" s="7" t="s">
        <v>184</v>
      </c>
      <c r="B11" s="7">
        <v>3.0</v>
      </c>
      <c r="C11" s="18">
        <f>C9*6</f>
        <v>900</v>
      </c>
      <c r="D11" s="18">
        <v>1000.0</v>
      </c>
      <c r="E11" s="140">
        <f t="shared" si="1"/>
        <v>1.111111111</v>
      </c>
      <c r="F11" s="20"/>
      <c r="G11" s="141" t="str">
        <f t="shared" si="2"/>
        <v/>
      </c>
      <c r="H11" s="18"/>
      <c r="I11" s="141" t="str">
        <f t="shared" si="3"/>
        <v/>
      </c>
      <c r="J11" s="13">
        <v>1.5</v>
      </c>
      <c r="K11" s="142">
        <f t="shared" si="4"/>
        <v>0.001666666667</v>
      </c>
      <c r="L11" s="11"/>
      <c r="M11" s="141" t="str">
        <f t="shared" si="5"/>
        <v/>
      </c>
      <c r="N11" s="10"/>
      <c r="O11" s="141" t="str">
        <f t="shared" si="6"/>
        <v/>
      </c>
    </row>
    <row r="12">
      <c r="A12" s="7" t="s">
        <v>184</v>
      </c>
      <c r="B12" s="7">
        <v>4.0</v>
      </c>
      <c r="C12" s="18">
        <f>C9*18</f>
        <v>2700</v>
      </c>
      <c r="D12" s="18">
        <v>2000.0</v>
      </c>
      <c r="E12" s="140">
        <f t="shared" si="1"/>
        <v>0.7407407407</v>
      </c>
      <c r="F12" s="20"/>
      <c r="G12" s="141" t="str">
        <f t="shared" si="2"/>
        <v/>
      </c>
      <c r="H12" s="18"/>
      <c r="I12" s="141" t="str">
        <f t="shared" si="3"/>
        <v/>
      </c>
      <c r="J12" s="13">
        <v>2.0</v>
      </c>
      <c r="K12" s="142">
        <f t="shared" si="4"/>
        <v>0.0007407407407</v>
      </c>
      <c r="L12" s="11"/>
      <c r="M12" s="141" t="str">
        <f t="shared" si="5"/>
        <v/>
      </c>
      <c r="N12" s="10"/>
      <c r="O12" s="141" t="str">
        <f t="shared" si="6"/>
        <v/>
      </c>
    </row>
    <row r="13">
      <c r="A13" s="7" t="s">
        <v>184</v>
      </c>
      <c r="B13" s="7">
        <v>5.0</v>
      </c>
      <c r="C13" s="18">
        <f>C9*54</f>
        <v>8100</v>
      </c>
      <c r="D13" s="18">
        <v>3000.0</v>
      </c>
      <c r="E13" s="140">
        <f t="shared" si="1"/>
        <v>0.3703703704</v>
      </c>
      <c r="F13" s="20"/>
      <c r="G13" s="141" t="str">
        <f t="shared" si="2"/>
        <v/>
      </c>
      <c r="H13" s="18"/>
      <c r="I13" s="141" t="str">
        <f t="shared" si="3"/>
        <v/>
      </c>
      <c r="J13" s="13">
        <v>3.0</v>
      </c>
      <c r="K13" s="142">
        <f t="shared" si="4"/>
        <v>0.0003703703704</v>
      </c>
      <c r="L13" s="11"/>
      <c r="M13" s="141" t="str">
        <f t="shared" si="5"/>
        <v/>
      </c>
      <c r="N13" s="10"/>
      <c r="O13" s="141" t="str">
        <f t="shared" si="6"/>
        <v/>
      </c>
    </row>
    <row r="14">
      <c r="A14" s="7" t="s">
        <v>184</v>
      </c>
      <c r="B14" s="7">
        <v>6.0</v>
      </c>
      <c r="C14" s="18">
        <f t="shared" ref="C14:C15" si="8">C13*3</f>
        <v>24300</v>
      </c>
      <c r="D14" s="18">
        <v>4750.0</v>
      </c>
      <c r="E14" s="140">
        <f t="shared" si="1"/>
        <v>0.195473251</v>
      </c>
      <c r="F14" s="20"/>
      <c r="G14" s="141" t="str">
        <f t="shared" si="2"/>
        <v/>
      </c>
      <c r="H14" s="18"/>
      <c r="I14" s="141" t="str">
        <f t="shared" si="3"/>
        <v/>
      </c>
      <c r="J14" s="13">
        <v>4.0</v>
      </c>
      <c r="K14" s="142">
        <f t="shared" si="4"/>
        <v>0.0001646090535</v>
      </c>
      <c r="L14" s="11"/>
      <c r="M14" s="141" t="str">
        <f t="shared" si="5"/>
        <v/>
      </c>
      <c r="N14" s="10"/>
      <c r="O14" s="141" t="str">
        <f t="shared" si="6"/>
        <v/>
      </c>
    </row>
    <row r="15">
      <c r="A15" s="7" t="s">
        <v>184</v>
      </c>
      <c r="B15" s="7">
        <v>7.0</v>
      </c>
      <c r="C15" s="18">
        <f t="shared" si="8"/>
        <v>72900</v>
      </c>
      <c r="D15" s="18">
        <v>6500.0</v>
      </c>
      <c r="E15" s="140">
        <f t="shared" si="1"/>
        <v>0.08916323731</v>
      </c>
      <c r="F15" s="20"/>
      <c r="G15" s="141" t="str">
        <f t="shared" si="2"/>
        <v/>
      </c>
      <c r="H15" s="18"/>
      <c r="I15" s="141" t="str">
        <f t="shared" si="3"/>
        <v/>
      </c>
      <c r="J15" s="13">
        <v>5.0</v>
      </c>
      <c r="K15" s="142">
        <f t="shared" si="4"/>
        <v>0.00006858710562</v>
      </c>
      <c r="L15" s="11"/>
      <c r="M15" s="141" t="str">
        <f t="shared" si="5"/>
        <v/>
      </c>
      <c r="N15" s="10"/>
      <c r="O15" s="141" t="str">
        <f t="shared" si="6"/>
        <v/>
      </c>
    </row>
    <row r="16">
      <c r="A16" s="7" t="s">
        <v>185</v>
      </c>
      <c r="B16" s="7">
        <v>1.0</v>
      </c>
      <c r="C16" s="18">
        <v>150.0</v>
      </c>
      <c r="D16" s="18">
        <v>300.0</v>
      </c>
      <c r="E16" s="140">
        <f t="shared" si="1"/>
        <v>2</v>
      </c>
      <c r="F16" s="20"/>
      <c r="G16" s="141" t="str">
        <f t="shared" si="2"/>
        <v/>
      </c>
      <c r="H16" s="18"/>
      <c r="I16" s="141" t="str">
        <f t="shared" si="3"/>
        <v/>
      </c>
      <c r="J16" s="13"/>
      <c r="K16" s="142" t="str">
        <f t="shared" si="4"/>
        <v/>
      </c>
      <c r="L16" s="11"/>
      <c r="M16" s="141" t="str">
        <f t="shared" si="5"/>
        <v/>
      </c>
      <c r="N16" s="10"/>
      <c r="O16" s="141" t="str">
        <f t="shared" si="6"/>
        <v/>
      </c>
    </row>
    <row r="17">
      <c r="A17" s="7" t="s">
        <v>185</v>
      </c>
      <c r="B17" s="7">
        <v>2.0</v>
      </c>
      <c r="C17" s="18">
        <f>C16*2</f>
        <v>300</v>
      </c>
      <c r="D17" s="18">
        <v>600.0</v>
      </c>
      <c r="E17" s="140">
        <f t="shared" si="1"/>
        <v>2</v>
      </c>
      <c r="F17" s="20"/>
      <c r="G17" s="141" t="str">
        <f t="shared" si="2"/>
        <v/>
      </c>
      <c r="H17" s="18"/>
      <c r="I17" s="141" t="str">
        <f t="shared" si="3"/>
        <v/>
      </c>
      <c r="J17" s="13"/>
      <c r="K17" s="142" t="str">
        <f t="shared" si="4"/>
        <v/>
      </c>
      <c r="L17" s="11"/>
      <c r="M17" s="141" t="str">
        <f t="shared" si="5"/>
        <v/>
      </c>
      <c r="N17" s="10"/>
      <c r="O17" s="141" t="str">
        <f t="shared" si="6"/>
        <v/>
      </c>
    </row>
    <row r="18">
      <c r="A18" s="7" t="s">
        <v>185</v>
      </c>
      <c r="B18" s="7">
        <v>3.0</v>
      </c>
      <c r="C18" s="18">
        <f>C16*6</f>
        <v>900</v>
      </c>
      <c r="D18" s="18">
        <v>1000.0</v>
      </c>
      <c r="E18" s="140">
        <f t="shared" si="1"/>
        <v>1.111111111</v>
      </c>
      <c r="F18" s="20"/>
      <c r="G18" s="141" t="str">
        <f t="shared" si="2"/>
        <v/>
      </c>
      <c r="H18" s="18"/>
      <c r="I18" s="141" t="str">
        <f t="shared" si="3"/>
        <v/>
      </c>
      <c r="J18" s="10"/>
      <c r="K18" s="142" t="str">
        <f t="shared" si="4"/>
        <v/>
      </c>
      <c r="L18" s="16">
        <v>1.0</v>
      </c>
      <c r="M18" s="141">
        <f t="shared" si="5"/>
        <v>0.001111111111</v>
      </c>
      <c r="N18" s="10"/>
      <c r="O18" s="141" t="str">
        <f t="shared" si="6"/>
        <v/>
      </c>
    </row>
    <row r="19">
      <c r="A19" s="7" t="s">
        <v>185</v>
      </c>
      <c r="B19" s="7">
        <v>4.0</v>
      </c>
      <c r="C19" s="18">
        <f>C16*18</f>
        <v>2700</v>
      </c>
      <c r="D19" s="18">
        <v>2000.0</v>
      </c>
      <c r="E19" s="140">
        <f t="shared" si="1"/>
        <v>0.7407407407</v>
      </c>
      <c r="F19" s="20"/>
      <c r="G19" s="141" t="str">
        <f t="shared" si="2"/>
        <v/>
      </c>
      <c r="H19" s="18"/>
      <c r="I19" s="141" t="str">
        <f t="shared" si="3"/>
        <v/>
      </c>
      <c r="J19" s="10"/>
      <c r="K19" s="142" t="str">
        <f t="shared" si="4"/>
        <v/>
      </c>
      <c r="L19" s="16">
        <v>1.25</v>
      </c>
      <c r="M19" s="141">
        <f t="shared" si="5"/>
        <v>0.000462962963</v>
      </c>
      <c r="N19" s="10"/>
      <c r="O19" s="141" t="str">
        <f t="shared" si="6"/>
        <v/>
      </c>
    </row>
    <row r="20">
      <c r="A20" s="7" t="s">
        <v>185</v>
      </c>
      <c r="B20" s="7">
        <v>5.0</v>
      </c>
      <c r="C20" s="18">
        <f>C16*54</f>
        <v>8100</v>
      </c>
      <c r="D20" s="18">
        <v>3000.0</v>
      </c>
      <c r="E20" s="140">
        <f t="shared" si="1"/>
        <v>0.3703703704</v>
      </c>
      <c r="F20" s="20"/>
      <c r="G20" s="141" t="str">
        <f t="shared" si="2"/>
        <v/>
      </c>
      <c r="H20" s="18"/>
      <c r="I20" s="141" t="str">
        <f t="shared" si="3"/>
        <v/>
      </c>
      <c r="J20" s="10"/>
      <c r="K20" s="142" t="str">
        <f t="shared" si="4"/>
        <v/>
      </c>
      <c r="L20" s="16">
        <v>1.5</v>
      </c>
      <c r="M20" s="141">
        <f t="shared" si="5"/>
        <v>0.0001851851852</v>
      </c>
      <c r="N20" s="10"/>
      <c r="O20" s="141" t="str">
        <f t="shared" si="6"/>
        <v/>
      </c>
    </row>
    <row r="21">
      <c r="A21" s="7" t="s">
        <v>185</v>
      </c>
      <c r="B21" s="7">
        <v>6.0</v>
      </c>
      <c r="C21" s="18">
        <f t="shared" ref="C21:C22" si="9">C20*3</f>
        <v>24300</v>
      </c>
      <c r="D21" s="18">
        <v>4750.0</v>
      </c>
      <c r="E21" s="140">
        <f t="shared" si="1"/>
        <v>0.195473251</v>
      </c>
      <c r="F21" s="20"/>
      <c r="G21" s="141" t="str">
        <f t="shared" si="2"/>
        <v/>
      </c>
      <c r="H21" s="18"/>
      <c r="I21" s="141" t="str">
        <f t="shared" si="3"/>
        <v/>
      </c>
      <c r="J21" s="10"/>
      <c r="K21" s="142" t="str">
        <f t="shared" si="4"/>
        <v/>
      </c>
      <c r="L21" s="16">
        <v>2.0</v>
      </c>
      <c r="M21" s="141">
        <f t="shared" si="5"/>
        <v>0.00008230452675</v>
      </c>
      <c r="N21" s="10"/>
      <c r="O21" s="141" t="str">
        <f t="shared" si="6"/>
        <v/>
      </c>
    </row>
    <row r="22">
      <c r="A22" s="7" t="s">
        <v>185</v>
      </c>
      <c r="B22" s="7">
        <v>7.0</v>
      </c>
      <c r="C22" s="18">
        <f t="shared" si="9"/>
        <v>72900</v>
      </c>
      <c r="D22" s="18">
        <v>6500.0</v>
      </c>
      <c r="E22" s="140">
        <f t="shared" si="1"/>
        <v>0.08916323731</v>
      </c>
      <c r="F22" s="20"/>
      <c r="G22" s="141" t="str">
        <f t="shared" si="2"/>
        <v/>
      </c>
      <c r="H22" s="18"/>
      <c r="I22" s="141" t="str">
        <f t="shared" si="3"/>
        <v/>
      </c>
      <c r="J22" s="10"/>
      <c r="K22" s="142" t="str">
        <f t="shared" si="4"/>
        <v/>
      </c>
      <c r="L22" s="16">
        <v>2.5</v>
      </c>
      <c r="M22" s="141">
        <f t="shared" si="5"/>
        <v>0.00003429355281</v>
      </c>
      <c r="N22" s="10"/>
      <c r="O22" s="141" t="str">
        <f t="shared" si="6"/>
        <v/>
      </c>
    </row>
    <row r="23">
      <c r="A23" s="7" t="s">
        <v>186</v>
      </c>
      <c r="B23" s="7">
        <v>1.0</v>
      </c>
      <c r="C23" s="18">
        <v>150.0</v>
      </c>
      <c r="D23" s="18">
        <v>300.0</v>
      </c>
      <c r="E23" s="140">
        <f t="shared" si="1"/>
        <v>2</v>
      </c>
      <c r="F23" s="20"/>
      <c r="G23" s="141" t="str">
        <f t="shared" si="2"/>
        <v/>
      </c>
      <c r="H23" s="18"/>
      <c r="I23" s="141" t="str">
        <f t="shared" si="3"/>
        <v/>
      </c>
      <c r="J23" s="13"/>
      <c r="K23" s="142" t="str">
        <f t="shared" si="4"/>
        <v/>
      </c>
      <c r="L23" s="11"/>
      <c r="M23" s="141" t="str">
        <f t="shared" si="5"/>
        <v/>
      </c>
      <c r="N23" s="10"/>
      <c r="O23" s="141" t="str">
        <f t="shared" si="6"/>
        <v/>
      </c>
      <c r="Q23" s="7">
        <v>1.0</v>
      </c>
    </row>
    <row r="24">
      <c r="A24" s="7" t="s">
        <v>186</v>
      </c>
      <c r="B24" s="7">
        <v>2.0</v>
      </c>
      <c r="C24" s="18">
        <f>C23*2</f>
        <v>300</v>
      </c>
      <c r="D24" s="18">
        <v>600.0</v>
      </c>
      <c r="E24" s="140">
        <f t="shared" si="1"/>
        <v>2</v>
      </c>
      <c r="F24" s="20"/>
      <c r="G24" s="141" t="str">
        <f t="shared" si="2"/>
        <v/>
      </c>
      <c r="H24" s="18"/>
      <c r="I24" s="141" t="str">
        <f t="shared" si="3"/>
        <v/>
      </c>
      <c r="J24" s="13"/>
      <c r="K24" s="142" t="str">
        <f t="shared" si="4"/>
        <v/>
      </c>
      <c r="L24" s="11"/>
      <c r="M24" s="141" t="str">
        <f t="shared" si="5"/>
        <v/>
      </c>
      <c r="N24" s="10"/>
      <c r="O24" s="141" t="str">
        <f t="shared" si="6"/>
        <v/>
      </c>
      <c r="Q24" s="7">
        <v>2.0</v>
      </c>
    </row>
    <row r="25">
      <c r="A25" s="7" t="s">
        <v>186</v>
      </c>
      <c r="B25" s="7">
        <v>3.0</v>
      </c>
      <c r="C25" s="18">
        <f>C23*6</f>
        <v>900</v>
      </c>
      <c r="D25" s="18">
        <v>1000.0</v>
      </c>
      <c r="E25" s="140">
        <f t="shared" si="1"/>
        <v>1.111111111</v>
      </c>
      <c r="F25" s="20"/>
      <c r="G25" s="141" t="str">
        <f t="shared" si="2"/>
        <v/>
      </c>
      <c r="H25" s="18"/>
      <c r="I25" s="141" t="str">
        <f t="shared" si="3"/>
        <v/>
      </c>
      <c r="J25" s="13">
        <v>1.5</v>
      </c>
      <c r="K25" s="142">
        <f t="shared" si="4"/>
        <v>0.001666666667</v>
      </c>
      <c r="L25" s="11"/>
      <c r="M25" s="141" t="str">
        <f t="shared" si="5"/>
        <v/>
      </c>
      <c r="N25" s="10"/>
      <c r="O25" s="141" t="str">
        <f t="shared" si="6"/>
        <v/>
      </c>
      <c r="Q25" s="7">
        <v>6.0</v>
      </c>
    </row>
    <row r="26">
      <c r="A26" s="7" t="s">
        <v>186</v>
      </c>
      <c r="B26" s="7">
        <v>4.0</v>
      </c>
      <c r="C26" s="18">
        <f>C23*18</f>
        <v>2700</v>
      </c>
      <c r="D26" s="18">
        <v>2000.0</v>
      </c>
      <c r="E26" s="140">
        <f t="shared" si="1"/>
        <v>0.7407407407</v>
      </c>
      <c r="F26" s="20"/>
      <c r="G26" s="141" t="str">
        <f t="shared" si="2"/>
        <v/>
      </c>
      <c r="H26" s="18"/>
      <c r="I26" s="141" t="str">
        <f t="shared" si="3"/>
        <v/>
      </c>
      <c r="J26" s="13">
        <v>2.0</v>
      </c>
      <c r="K26" s="142">
        <f t="shared" si="4"/>
        <v>0.0007407407407</v>
      </c>
      <c r="L26" s="11"/>
      <c r="M26" s="141" t="str">
        <f t="shared" si="5"/>
        <v/>
      </c>
      <c r="N26" s="10"/>
      <c r="O26" s="141" t="str">
        <f t="shared" si="6"/>
        <v/>
      </c>
      <c r="Q26" s="7">
        <v>18.0</v>
      </c>
    </row>
    <row r="27">
      <c r="A27" s="7" t="s">
        <v>186</v>
      </c>
      <c r="B27" s="7">
        <v>5.0</v>
      </c>
      <c r="C27" s="18">
        <f>C23*54</f>
        <v>8100</v>
      </c>
      <c r="D27" s="18">
        <v>3000.0</v>
      </c>
      <c r="E27" s="140">
        <f t="shared" si="1"/>
        <v>0.3703703704</v>
      </c>
      <c r="F27" s="20"/>
      <c r="G27" s="141" t="str">
        <f t="shared" si="2"/>
        <v/>
      </c>
      <c r="H27" s="18"/>
      <c r="I27" s="141" t="str">
        <f t="shared" si="3"/>
        <v/>
      </c>
      <c r="J27" s="13">
        <v>3.0</v>
      </c>
      <c r="K27" s="142">
        <f t="shared" si="4"/>
        <v>0.0003703703704</v>
      </c>
      <c r="L27" s="11"/>
      <c r="M27" s="141" t="str">
        <f t="shared" si="5"/>
        <v/>
      </c>
      <c r="N27" s="10"/>
      <c r="O27" s="141" t="str">
        <f t="shared" si="6"/>
        <v/>
      </c>
      <c r="Q27" s="7">
        <v>54.0</v>
      </c>
    </row>
    <row r="28">
      <c r="A28" s="7" t="s">
        <v>186</v>
      </c>
      <c r="B28" s="7">
        <v>6.0</v>
      </c>
      <c r="C28" s="18">
        <f t="shared" ref="C28:C29" si="10">C27*3</f>
        <v>24300</v>
      </c>
      <c r="D28" s="18">
        <v>4750.0</v>
      </c>
      <c r="E28" s="140">
        <f t="shared" si="1"/>
        <v>0.195473251</v>
      </c>
      <c r="F28" s="20"/>
      <c r="G28" s="141" t="str">
        <f t="shared" si="2"/>
        <v/>
      </c>
      <c r="H28" s="18"/>
      <c r="I28" s="141" t="str">
        <f t="shared" si="3"/>
        <v/>
      </c>
      <c r="J28" s="13">
        <v>4.0</v>
      </c>
      <c r="K28" s="142">
        <f t="shared" si="4"/>
        <v>0.0001646090535</v>
      </c>
      <c r="L28" s="11"/>
      <c r="M28" s="141" t="str">
        <f t="shared" si="5"/>
        <v/>
      </c>
      <c r="N28" s="10"/>
      <c r="O28" s="141" t="str">
        <f t="shared" si="6"/>
        <v/>
      </c>
    </row>
    <row r="29">
      <c r="A29" s="7" t="s">
        <v>186</v>
      </c>
      <c r="B29" s="7">
        <v>7.0</v>
      </c>
      <c r="C29" s="18">
        <f t="shared" si="10"/>
        <v>72900</v>
      </c>
      <c r="D29" s="18">
        <v>6500.0</v>
      </c>
      <c r="E29" s="140">
        <f t="shared" si="1"/>
        <v>0.08916323731</v>
      </c>
      <c r="F29" s="20"/>
      <c r="G29" s="141" t="str">
        <f t="shared" si="2"/>
        <v/>
      </c>
      <c r="H29" s="18"/>
      <c r="I29" s="141" t="str">
        <f t="shared" si="3"/>
        <v/>
      </c>
      <c r="J29" s="13">
        <v>5.0</v>
      </c>
      <c r="K29" s="142">
        <f t="shared" si="4"/>
        <v>0.00006858710562</v>
      </c>
      <c r="L29" s="11"/>
      <c r="M29" s="141" t="str">
        <f t="shared" si="5"/>
        <v/>
      </c>
      <c r="N29" s="10"/>
      <c r="O29" s="141" t="str">
        <f t="shared" si="6"/>
        <v/>
      </c>
    </row>
    <row r="30">
      <c r="A30" s="7" t="s">
        <v>187</v>
      </c>
      <c r="B30" s="7">
        <v>1.0</v>
      </c>
      <c r="C30" s="18">
        <v>150.0</v>
      </c>
      <c r="D30" s="18">
        <v>300.0</v>
      </c>
      <c r="E30" s="140">
        <f t="shared" si="1"/>
        <v>2</v>
      </c>
      <c r="F30" s="20"/>
      <c r="G30" s="141" t="str">
        <f t="shared" si="2"/>
        <v/>
      </c>
      <c r="H30" s="18"/>
      <c r="I30" s="141" t="str">
        <f t="shared" si="3"/>
        <v/>
      </c>
      <c r="J30" s="13"/>
      <c r="K30" s="142" t="str">
        <f t="shared" si="4"/>
        <v/>
      </c>
      <c r="L30" s="11"/>
      <c r="M30" s="141" t="str">
        <f t="shared" si="5"/>
        <v/>
      </c>
      <c r="N30" s="10"/>
      <c r="O30" s="141" t="str">
        <f t="shared" si="6"/>
        <v/>
      </c>
    </row>
    <row r="31">
      <c r="A31" s="7" t="s">
        <v>187</v>
      </c>
      <c r="B31" s="7">
        <v>2.0</v>
      </c>
      <c r="C31" s="18">
        <f>C30*2</f>
        <v>300</v>
      </c>
      <c r="D31" s="18">
        <v>600.0</v>
      </c>
      <c r="E31" s="140">
        <f t="shared" si="1"/>
        <v>2</v>
      </c>
      <c r="F31" s="20"/>
      <c r="G31" s="141" t="str">
        <f t="shared" si="2"/>
        <v/>
      </c>
      <c r="H31" s="18"/>
      <c r="I31" s="141" t="str">
        <f t="shared" si="3"/>
        <v/>
      </c>
      <c r="J31" s="13"/>
      <c r="K31" s="142" t="str">
        <f t="shared" si="4"/>
        <v/>
      </c>
      <c r="L31" s="11"/>
      <c r="M31" s="141" t="str">
        <f t="shared" si="5"/>
        <v/>
      </c>
      <c r="N31" s="10"/>
      <c r="O31" s="141" t="str">
        <f t="shared" si="6"/>
        <v/>
      </c>
    </row>
    <row r="32">
      <c r="A32" s="7" t="s">
        <v>187</v>
      </c>
      <c r="B32" s="7">
        <v>3.0</v>
      </c>
      <c r="C32" s="18">
        <f>C30*6</f>
        <v>900</v>
      </c>
      <c r="D32" s="18">
        <v>1000.0</v>
      </c>
      <c r="E32" s="140">
        <f t="shared" si="1"/>
        <v>1.111111111</v>
      </c>
      <c r="F32" s="20"/>
      <c r="G32" s="141" t="str">
        <f t="shared" si="2"/>
        <v/>
      </c>
      <c r="H32" s="18"/>
      <c r="I32" s="141" t="str">
        <f t="shared" si="3"/>
        <v/>
      </c>
      <c r="J32" s="13"/>
      <c r="K32" s="142" t="str">
        <f t="shared" si="4"/>
        <v/>
      </c>
      <c r="L32" s="11"/>
      <c r="M32" s="141" t="str">
        <f t="shared" si="5"/>
        <v/>
      </c>
      <c r="N32" s="10">
        <v>1.0</v>
      </c>
      <c r="O32" s="141">
        <f t="shared" si="6"/>
        <v>0.001111111111</v>
      </c>
    </row>
    <row r="33">
      <c r="A33" s="7" t="s">
        <v>187</v>
      </c>
      <c r="B33" s="7">
        <v>4.0</v>
      </c>
      <c r="C33" s="18">
        <f>C30*18</f>
        <v>2700</v>
      </c>
      <c r="D33" s="18">
        <v>2000.0</v>
      </c>
      <c r="E33" s="140">
        <f t="shared" si="1"/>
        <v>0.7407407407</v>
      </c>
      <c r="F33" s="20"/>
      <c r="G33" s="141" t="str">
        <f t="shared" si="2"/>
        <v/>
      </c>
      <c r="H33" s="18"/>
      <c r="I33" s="141" t="str">
        <f t="shared" si="3"/>
        <v/>
      </c>
      <c r="J33" s="13"/>
      <c r="K33" s="142" t="str">
        <f t="shared" si="4"/>
        <v/>
      </c>
      <c r="L33" s="11"/>
      <c r="M33" s="141" t="str">
        <f t="shared" si="5"/>
        <v/>
      </c>
      <c r="N33" s="10">
        <v>1.5</v>
      </c>
      <c r="O33" s="141">
        <f t="shared" si="6"/>
        <v>0.0005555555556</v>
      </c>
    </row>
    <row r="34">
      <c r="A34" s="7" t="s">
        <v>187</v>
      </c>
      <c r="B34" s="7">
        <v>5.0</v>
      </c>
      <c r="C34" s="18">
        <f>C30*54</f>
        <v>8100</v>
      </c>
      <c r="D34" s="18">
        <v>3000.0</v>
      </c>
      <c r="E34" s="140">
        <f t="shared" si="1"/>
        <v>0.3703703704</v>
      </c>
      <c r="F34" s="20"/>
      <c r="G34" s="141" t="str">
        <f t="shared" si="2"/>
        <v/>
      </c>
      <c r="H34" s="18"/>
      <c r="I34" s="141" t="str">
        <f t="shared" si="3"/>
        <v/>
      </c>
      <c r="J34" s="13"/>
      <c r="K34" s="142" t="str">
        <f t="shared" si="4"/>
        <v/>
      </c>
      <c r="L34" s="11"/>
      <c r="M34" s="141" t="str">
        <f t="shared" si="5"/>
        <v/>
      </c>
      <c r="N34" s="10">
        <v>2.0</v>
      </c>
      <c r="O34" s="141">
        <f t="shared" si="6"/>
        <v>0.0002469135802</v>
      </c>
    </row>
    <row r="35">
      <c r="A35" s="7" t="s">
        <v>187</v>
      </c>
      <c r="B35" s="7">
        <v>6.0</v>
      </c>
      <c r="C35" s="18">
        <f t="shared" ref="C35:C36" si="11">C34*3</f>
        <v>24300</v>
      </c>
      <c r="D35" s="18">
        <v>4750.0</v>
      </c>
      <c r="E35" s="140">
        <f t="shared" si="1"/>
        <v>0.195473251</v>
      </c>
      <c r="F35" s="20"/>
      <c r="G35" s="141" t="str">
        <f t="shared" si="2"/>
        <v/>
      </c>
      <c r="H35" s="18"/>
      <c r="I35" s="141" t="str">
        <f t="shared" si="3"/>
        <v/>
      </c>
      <c r="J35" s="13"/>
      <c r="K35" s="142" t="str">
        <f t="shared" si="4"/>
        <v/>
      </c>
      <c r="L35" s="11"/>
      <c r="M35" s="141" t="str">
        <f t="shared" si="5"/>
        <v/>
      </c>
      <c r="N35" s="10">
        <v>2.5</v>
      </c>
      <c r="O35" s="141">
        <f t="shared" si="6"/>
        <v>0.0001028806584</v>
      </c>
    </row>
    <row r="36">
      <c r="A36" s="7" t="s">
        <v>187</v>
      </c>
      <c r="B36" s="7">
        <v>7.0</v>
      </c>
      <c r="C36" s="18">
        <f t="shared" si="11"/>
        <v>72900</v>
      </c>
      <c r="D36" s="18">
        <v>6500.0</v>
      </c>
      <c r="E36" s="140">
        <f t="shared" si="1"/>
        <v>0.08916323731</v>
      </c>
      <c r="F36" s="20"/>
      <c r="G36" s="141" t="str">
        <f t="shared" si="2"/>
        <v/>
      </c>
      <c r="H36" s="18"/>
      <c r="I36" s="141" t="str">
        <f t="shared" si="3"/>
        <v/>
      </c>
      <c r="J36" s="13"/>
      <c r="K36" s="142" t="str">
        <f t="shared" si="4"/>
        <v/>
      </c>
      <c r="L36" s="11"/>
      <c r="M36" s="141" t="str">
        <f t="shared" si="5"/>
        <v/>
      </c>
      <c r="N36" s="10">
        <v>3.0</v>
      </c>
      <c r="O36" s="141">
        <f t="shared" si="6"/>
        <v>0.00004115226337</v>
      </c>
    </row>
    <row r="37">
      <c r="A37" s="7" t="s">
        <v>188</v>
      </c>
      <c r="B37" s="7">
        <v>1.0</v>
      </c>
      <c r="C37" s="18">
        <v>150.0</v>
      </c>
      <c r="D37" s="18">
        <v>300.0</v>
      </c>
      <c r="E37" s="140">
        <f t="shared" si="1"/>
        <v>2</v>
      </c>
      <c r="F37" s="20"/>
      <c r="G37" s="141" t="str">
        <f t="shared" si="2"/>
        <v/>
      </c>
      <c r="H37" s="18"/>
      <c r="I37" s="141" t="str">
        <f t="shared" si="3"/>
        <v/>
      </c>
      <c r="J37" s="13"/>
      <c r="K37" s="142" t="str">
        <f t="shared" si="4"/>
        <v/>
      </c>
      <c r="L37" s="11"/>
      <c r="M37" s="141" t="str">
        <f t="shared" si="5"/>
        <v/>
      </c>
      <c r="N37" s="10"/>
      <c r="O37" s="141" t="str">
        <f t="shared" si="6"/>
        <v/>
      </c>
    </row>
    <row r="38">
      <c r="A38" s="7" t="s">
        <v>188</v>
      </c>
      <c r="B38" s="7">
        <v>2.0</v>
      </c>
      <c r="C38" s="18">
        <f>C37*2</f>
        <v>300</v>
      </c>
      <c r="D38" s="18">
        <v>600.0</v>
      </c>
      <c r="E38" s="140">
        <f t="shared" si="1"/>
        <v>2</v>
      </c>
      <c r="F38" s="20"/>
      <c r="G38" s="141" t="str">
        <f t="shared" si="2"/>
        <v/>
      </c>
      <c r="H38" s="18"/>
      <c r="I38" s="141" t="str">
        <f t="shared" si="3"/>
        <v/>
      </c>
      <c r="J38" s="13"/>
      <c r="K38" s="142" t="str">
        <f t="shared" si="4"/>
        <v/>
      </c>
      <c r="L38" s="11"/>
      <c r="M38" s="141" t="str">
        <f t="shared" si="5"/>
        <v/>
      </c>
      <c r="N38" s="10"/>
      <c r="O38" s="141" t="str">
        <f t="shared" si="6"/>
        <v/>
      </c>
    </row>
    <row r="39">
      <c r="A39" s="7" t="s">
        <v>188</v>
      </c>
      <c r="B39" s="7">
        <v>3.0</v>
      </c>
      <c r="C39" s="18">
        <f>C37*6</f>
        <v>900</v>
      </c>
      <c r="D39" s="18">
        <v>1000.0</v>
      </c>
      <c r="E39" s="140">
        <f t="shared" si="1"/>
        <v>1.111111111</v>
      </c>
      <c r="F39" s="20"/>
      <c r="G39" s="141" t="str">
        <f t="shared" si="2"/>
        <v/>
      </c>
      <c r="H39" s="18"/>
      <c r="I39" s="141" t="str">
        <f t="shared" si="3"/>
        <v/>
      </c>
      <c r="J39" s="10"/>
      <c r="K39" s="142" t="str">
        <f t="shared" si="4"/>
        <v/>
      </c>
      <c r="L39" s="16">
        <v>1.0</v>
      </c>
      <c r="M39" s="141">
        <f t="shared" si="5"/>
        <v>0.001111111111</v>
      </c>
      <c r="N39" s="10"/>
      <c r="O39" s="141" t="str">
        <f t="shared" si="6"/>
        <v/>
      </c>
    </row>
    <row r="40">
      <c r="A40" s="7" t="s">
        <v>188</v>
      </c>
      <c r="B40" s="7">
        <v>4.0</v>
      </c>
      <c r="C40" s="18">
        <f>C37*18</f>
        <v>2700</v>
      </c>
      <c r="D40" s="18">
        <v>2000.0</v>
      </c>
      <c r="E40" s="140">
        <f t="shared" si="1"/>
        <v>0.7407407407</v>
      </c>
      <c r="F40" s="20"/>
      <c r="G40" s="141" t="str">
        <f t="shared" si="2"/>
        <v/>
      </c>
      <c r="H40" s="18"/>
      <c r="I40" s="141" t="str">
        <f t="shared" si="3"/>
        <v/>
      </c>
      <c r="J40" s="10"/>
      <c r="K40" s="142" t="str">
        <f t="shared" si="4"/>
        <v/>
      </c>
      <c r="L40" s="16">
        <v>1.25</v>
      </c>
      <c r="M40" s="141">
        <f t="shared" si="5"/>
        <v>0.000462962963</v>
      </c>
      <c r="N40" s="10"/>
      <c r="O40" s="141" t="str">
        <f t="shared" si="6"/>
        <v/>
      </c>
    </row>
    <row r="41">
      <c r="A41" s="7" t="s">
        <v>188</v>
      </c>
      <c r="B41" s="7">
        <v>5.0</v>
      </c>
      <c r="C41" s="18">
        <f>C37*54</f>
        <v>8100</v>
      </c>
      <c r="D41" s="18">
        <v>3000.0</v>
      </c>
      <c r="E41" s="140">
        <f t="shared" si="1"/>
        <v>0.3703703704</v>
      </c>
      <c r="F41" s="20"/>
      <c r="G41" s="141" t="str">
        <f t="shared" si="2"/>
        <v/>
      </c>
      <c r="H41" s="18"/>
      <c r="I41" s="141" t="str">
        <f t="shared" si="3"/>
        <v/>
      </c>
      <c r="J41" s="10"/>
      <c r="K41" s="142" t="str">
        <f t="shared" si="4"/>
        <v/>
      </c>
      <c r="L41" s="16">
        <v>1.5</v>
      </c>
      <c r="M41" s="141">
        <f t="shared" si="5"/>
        <v>0.0001851851852</v>
      </c>
      <c r="N41" s="10"/>
      <c r="O41" s="141" t="str">
        <f t="shared" si="6"/>
        <v/>
      </c>
    </row>
    <row r="42">
      <c r="A42" s="7" t="s">
        <v>188</v>
      </c>
      <c r="B42" s="7">
        <v>6.0</v>
      </c>
      <c r="C42" s="18">
        <f t="shared" ref="C42:C43" si="12">C41*3</f>
        <v>24300</v>
      </c>
      <c r="D42" s="18">
        <v>4750.0</v>
      </c>
      <c r="E42" s="140">
        <f t="shared" si="1"/>
        <v>0.195473251</v>
      </c>
      <c r="F42" s="20"/>
      <c r="G42" s="141" t="str">
        <f t="shared" si="2"/>
        <v/>
      </c>
      <c r="H42" s="18"/>
      <c r="I42" s="141" t="str">
        <f t="shared" si="3"/>
        <v/>
      </c>
      <c r="J42" s="10"/>
      <c r="K42" s="142" t="str">
        <f t="shared" si="4"/>
        <v/>
      </c>
      <c r="L42" s="16">
        <v>2.0</v>
      </c>
      <c r="M42" s="141">
        <f t="shared" si="5"/>
        <v>0.00008230452675</v>
      </c>
      <c r="N42" s="10"/>
      <c r="O42" s="141" t="str">
        <f t="shared" si="6"/>
        <v/>
      </c>
    </row>
    <row r="43">
      <c r="A43" s="7" t="s">
        <v>188</v>
      </c>
      <c r="B43" s="7">
        <v>7.0</v>
      </c>
      <c r="C43" s="18">
        <f t="shared" si="12"/>
        <v>72900</v>
      </c>
      <c r="D43" s="18">
        <v>6500.0</v>
      </c>
      <c r="E43" s="140">
        <f t="shared" si="1"/>
        <v>0.08916323731</v>
      </c>
      <c r="F43" s="20"/>
      <c r="G43" s="141" t="str">
        <f t="shared" si="2"/>
        <v/>
      </c>
      <c r="H43" s="18"/>
      <c r="I43" s="141" t="str">
        <f t="shared" si="3"/>
        <v/>
      </c>
      <c r="J43" s="10"/>
      <c r="K43" s="142" t="str">
        <f t="shared" si="4"/>
        <v/>
      </c>
      <c r="L43" s="16">
        <v>2.5</v>
      </c>
      <c r="M43" s="141">
        <f t="shared" si="5"/>
        <v>0.00003429355281</v>
      </c>
      <c r="N43" s="10"/>
      <c r="O43" s="141" t="str">
        <f t="shared" si="6"/>
        <v/>
      </c>
    </row>
    <row r="44">
      <c r="A44" s="7" t="s">
        <v>189</v>
      </c>
      <c r="B44" s="7">
        <v>1.0</v>
      </c>
      <c r="C44" s="18">
        <v>150.0</v>
      </c>
      <c r="D44" s="18">
        <v>300.0</v>
      </c>
      <c r="E44" s="140">
        <f t="shared" si="1"/>
        <v>2</v>
      </c>
      <c r="F44" s="20"/>
      <c r="G44" s="141" t="str">
        <f t="shared" si="2"/>
        <v/>
      </c>
      <c r="H44" s="18"/>
      <c r="I44" s="141" t="str">
        <f t="shared" si="3"/>
        <v/>
      </c>
      <c r="J44" s="13"/>
      <c r="K44" s="142" t="str">
        <f t="shared" si="4"/>
        <v/>
      </c>
      <c r="L44" s="11"/>
      <c r="M44" s="141" t="str">
        <f t="shared" si="5"/>
        <v/>
      </c>
      <c r="N44" s="10"/>
      <c r="O44" s="141" t="str">
        <f t="shared" si="6"/>
        <v/>
      </c>
    </row>
    <row r="45">
      <c r="A45" s="7" t="s">
        <v>189</v>
      </c>
      <c r="B45" s="7">
        <v>2.0</v>
      </c>
      <c r="C45" s="18">
        <f>C44*2</f>
        <v>300</v>
      </c>
      <c r="D45" s="18">
        <v>600.0</v>
      </c>
      <c r="E45" s="140">
        <f t="shared" si="1"/>
        <v>2</v>
      </c>
      <c r="F45" s="20"/>
      <c r="G45" s="141" t="str">
        <f t="shared" si="2"/>
        <v/>
      </c>
      <c r="H45" s="18"/>
      <c r="I45" s="141" t="str">
        <f t="shared" si="3"/>
        <v/>
      </c>
      <c r="J45" s="13"/>
      <c r="K45" s="142" t="str">
        <f t="shared" si="4"/>
        <v/>
      </c>
      <c r="L45" s="11"/>
      <c r="M45" s="141" t="str">
        <f t="shared" si="5"/>
        <v/>
      </c>
      <c r="N45" s="10"/>
      <c r="O45" s="141" t="str">
        <f t="shared" si="6"/>
        <v/>
      </c>
    </row>
    <row r="46">
      <c r="A46" s="7" t="s">
        <v>189</v>
      </c>
      <c r="B46" s="7">
        <v>3.0</v>
      </c>
      <c r="C46" s="18">
        <f>C44*6</f>
        <v>900</v>
      </c>
      <c r="D46" s="18">
        <v>1000.0</v>
      </c>
      <c r="E46" s="140">
        <f t="shared" si="1"/>
        <v>1.111111111</v>
      </c>
      <c r="F46" s="20"/>
      <c r="G46" s="141" t="str">
        <f t="shared" si="2"/>
        <v/>
      </c>
      <c r="H46" s="18"/>
      <c r="I46" s="141" t="str">
        <f t="shared" si="3"/>
        <v/>
      </c>
      <c r="J46" s="13"/>
      <c r="K46" s="142" t="str">
        <f t="shared" si="4"/>
        <v/>
      </c>
      <c r="L46" s="11"/>
      <c r="M46" s="141" t="str">
        <f t="shared" si="5"/>
        <v/>
      </c>
      <c r="N46" s="10">
        <v>1.0</v>
      </c>
      <c r="O46" s="141">
        <f t="shared" si="6"/>
        <v>0.001111111111</v>
      </c>
    </row>
    <row r="47">
      <c r="A47" s="7" t="s">
        <v>189</v>
      </c>
      <c r="B47" s="7">
        <v>4.0</v>
      </c>
      <c r="C47" s="18">
        <f>C44*18</f>
        <v>2700</v>
      </c>
      <c r="D47" s="18">
        <v>2000.0</v>
      </c>
      <c r="E47" s="140">
        <f t="shared" si="1"/>
        <v>0.7407407407</v>
      </c>
      <c r="F47" s="20"/>
      <c r="G47" s="141" t="str">
        <f t="shared" si="2"/>
        <v/>
      </c>
      <c r="H47" s="18"/>
      <c r="I47" s="141" t="str">
        <f t="shared" si="3"/>
        <v/>
      </c>
      <c r="J47" s="13"/>
      <c r="K47" s="142" t="str">
        <f t="shared" si="4"/>
        <v/>
      </c>
      <c r="L47" s="11"/>
      <c r="M47" s="141" t="str">
        <f t="shared" si="5"/>
        <v/>
      </c>
      <c r="N47" s="10">
        <v>1.5</v>
      </c>
      <c r="O47" s="141">
        <f t="shared" si="6"/>
        <v>0.0005555555556</v>
      </c>
    </row>
    <row r="48">
      <c r="A48" s="7" t="s">
        <v>189</v>
      </c>
      <c r="B48" s="7">
        <v>5.0</v>
      </c>
      <c r="C48" s="18">
        <f>C44*54</f>
        <v>8100</v>
      </c>
      <c r="D48" s="18">
        <v>3000.0</v>
      </c>
      <c r="E48" s="140">
        <f t="shared" si="1"/>
        <v>0.3703703704</v>
      </c>
      <c r="F48" s="20"/>
      <c r="G48" s="141" t="str">
        <f t="shared" si="2"/>
        <v/>
      </c>
      <c r="H48" s="18"/>
      <c r="I48" s="141" t="str">
        <f t="shared" si="3"/>
        <v/>
      </c>
      <c r="J48" s="13"/>
      <c r="K48" s="142" t="str">
        <f t="shared" si="4"/>
        <v/>
      </c>
      <c r="L48" s="11"/>
      <c r="M48" s="141" t="str">
        <f t="shared" si="5"/>
        <v/>
      </c>
      <c r="N48" s="10">
        <v>2.0</v>
      </c>
      <c r="O48" s="141">
        <f t="shared" si="6"/>
        <v>0.0002469135802</v>
      </c>
    </row>
    <row r="49">
      <c r="A49" s="7" t="s">
        <v>189</v>
      </c>
      <c r="B49" s="7">
        <v>6.0</v>
      </c>
      <c r="C49" s="18">
        <f t="shared" ref="C49:C50" si="13">C48*3</f>
        <v>24300</v>
      </c>
      <c r="D49" s="18">
        <v>4750.0</v>
      </c>
      <c r="E49" s="140">
        <f t="shared" si="1"/>
        <v>0.195473251</v>
      </c>
      <c r="F49" s="20"/>
      <c r="G49" s="141" t="str">
        <f t="shared" si="2"/>
        <v/>
      </c>
      <c r="H49" s="18"/>
      <c r="I49" s="141" t="str">
        <f t="shared" si="3"/>
        <v/>
      </c>
      <c r="J49" s="13"/>
      <c r="K49" s="142" t="str">
        <f t="shared" si="4"/>
        <v/>
      </c>
      <c r="L49" s="11"/>
      <c r="M49" s="141" t="str">
        <f t="shared" si="5"/>
        <v/>
      </c>
      <c r="N49" s="10">
        <v>2.5</v>
      </c>
      <c r="O49" s="141">
        <f t="shared" si="6"/>
        <v>0.0001028806584</v>
      </c>
    </row>
    <row r="50">
      <c r="A50" s="7" t="s">
        <v>189</v>
      </c>
      <c r="B50" s="7">
        <v>7.0</v>
      </c>
      <c r="C50" s="18">
        <f t="shared" si="13"/>
        <v>72900</v>
      </c>
      <c r="D50" s="18">
        <v>6500.0</v>
      </c>
      <c r="E50" s="140">
        <f t="shared" si="1"/>
        <v>0.08916323731</v>
      </c>
      <c r="F50" s="20"/>
      <c r="G50" s="141" t="str">
        <f t="shared" si="2"/>
        <v/>
      </c>
      <c r="H50" s="18"/>
      <c r="I50" s="141" t="str">
        <f t="shared" si="3"/>
        <v/>
      </c>
      <c r="J50" s="13"/>
      <c r="K50" s="142" t="str">
        <f t="shared" si="4"/>
        <v/>
      </c>
      <c r="L50" s="11"/>
      <c r="M50" s="141" t="str">
        <f t="shared" si="5"/>
        <v/>
      </c>
      <c r="N50" s="10">
        <v>3.0</v>
      </c>
      <c r="O50" s="141">
        <f t="shared" si="6"/>
        <v>0.00004115226337</v>
      </c>
    </row>
    <row r="51">
      <c r="A51" s="7" t="s">
        <v>190</v>
      </c>
      <c r="B51" s="7">
        <v>1.0</v>
      </c>
      <c r="C51" s="18">
        <v>130.0</v>
      </c>
      <c r="D51" s="18">
        <v>267.0</v>
      </c>
      <c r="E51" s="140">
        <f t="shared" si="1"/>
        <v>2.053846154</v>
      </c>
      <c r="F51" s="20"/>
      <c r="G51" s="141" t="str">
        <f t="shared" si="2"/>
        <v/>
      </c>
      <c r="H51" s="18"/>
      <c r="I51" s="141" t="str">
        <f t="shared" si="3"/>
        <v/>
      </c>
      <c r="J51" s="10"/>
      <c r="K51" s="142" t="str">
        <f t="shared" si="4"/>
        <v/>
      </c>
      <c r="L51" s="11"/>
      <c r="M51" s="141" t="str">
        <f t="shared" si="5"/>
        <v/>
      </c>
      <c r="N51" s="10"/>
      <c r="O51" s="141" t="str">
        <f t="shared" si="6"/>
        <v/>
      </c>
    </row>
    <row r="52">
      <c r="A52" s="7" t="s">
        <v>190</v>
      </c>
      <c r="B52" s="7">
        <v>2.0</v>
      </c>
      <c r="C52" s="18">
        <f>C51*2</f>
        <v>260</v>
      </c>
      <c r="D52" s="18">
        <v>535.0</v>
      </c>
      <c r="E52" s="140">
        <f t="shared" si="1"/>
        <v>2.057692308</v>
      </c>
      <c r="F52" s="20"/>
      <c r="G52" s="141" t="str">
        <f t="shared" si="2"/>
        <v/>
      </c>
      <c r="H52" s="18"/>
      <c r="I52" s="141" t="str">
        <f t="shared" si="3"/>
        <v/>
      </c>
      <c r="J52" s="10"/>
      <c r="K52" s="142" t="str">
        <f t="shared" si="4"/>
        <v/>
      </c>
      <c r="L52" s="11"/>
      <c r="M52" s="141" t="str">
        <f t="shared" si="5"/>
        <v/>
      </c>
      <c r="N52" s="10"/>
      <c r="O52" s="141" t="str">
        <f t="shared" si="6"/>
        <v/>
      </c>
    </row>
    <row r="53">
      <c r="A53" s="7" t="s">
        <v>190</v>
      </c>
      <c r="B53" s="7">
        <v>3.0</v>
      </c>
      <c r="C53" s="18">
        <f>C51*6</f>
        <v>780</v>
      </c>
      <c r="D53" s="18">
        <v>1071.0</v>
      </c>
      <c r="E53" s="140">
        <f t="shared" si="1"/>
        <v>1.373076923</v>
      </c>
      <c r="F53" s="20"/>
      <c r="G53" s="141" t="str">
        <f t="shared" si="2"/>
        <v/>
      </c>
      <c r="H53" s="18"/>
      <c r="I53" s="141" t="str">
        <f t="shared" si="3"/>
        <v/>
      </c>
      <c r="J53" s="10">
        <v>1.5</v>
      </c>
      <c r="K53" s="142">
        <f t="shared" si="4"/>
        <v>0.001923076923</v>
      </c>
      <c r="L53" s="11"/>
      <c r="M53" s="141" t="str">
        <f t="shared" si="5"/>
        <v/>
      </c>
      <c r="N53" s="10"/>
      <c r="O53" s="141" t="str">
        <f t="shared" si="6"/>
        <v/>
      </c>
    </row>
    <row r="54">
      <c r="A54" s="7" t="s">
        <v>190</v>
      </c>
      <c r="B54" s="7">
        <v>4.0</v>
      </c>
      <c r="C54" s="18">
        <f>C51*18</f>
        <v>2340</v>
      </c>
      <c r="D54" s="18">
        <v>2000.0</v>
      </c>
      <c r="E54" s="140">
        <f t="shared" si="1"/>
        <v>0.8547008547</v>
      </c>
      <c r="F54" s="20"/>
      <c r="G54" s="141" t="str">
        <f t="shared" si="2"/>
        <v/>
      </c>
      <c r="H54" s="18"/>
      <c r="I54" s="141" t="str">
        <f t="shared" si="3"/>
        <v/>
      </c>
      <c r="J54" s="10">
        <v>2.0</v>
      </c>
      <c r="K54" s="142">
        <f t="shared" si="4"/>
        <v>0.0008547008547</v>
      </c>
      <c r="L54" s="11"/>
      <c r="M54" s="141" t="str">
        <f t="shared" si="5"/>
        <v/>
      </c>
      <c r="N54" s="10"/>
      <c r="O54" s="141" t="str">
        <f t="shared" si="6"/>
        <v/>
      </c>
    </row>
    <row r="55">
      <c r="A55" s="7" t="s">
        <v>190</v>
      </c>
      <c r="B55" s="7">
        <v>5.0</v>
      </c>
      <c r="C55" s="18">
        <f>C51*54</f>
        <v>7020</v>
      </c>
      <c r="D55" s="18">
        <v>3000.0</v>
      </c>
      <c r="E55" s="140">
        <f t="shared" si="1"/>
        <v>0.4273504274</v>
      </c>
      <c r="F55" s="20"/>
      <c r="G55" s="141" t="str">
        <f t="shared" si="2"/>
        <v/>
      </c>
      <c r="H55" s="18"/>
      <c r="I55" s="141" t="str">
        <f t="shared" si="3"/>
        <v/>
      </c>
      <c r="J55" s="10">
        <v>3.0</v>
      </c>
      <c r="K55" s="142">
        <f t="shared" si="4"/>
        <v>0.0004273504274</v>
      </c>
      <c r="L55" s="11"/>
      <c r="M55" s="141" t="str">
        <f t="shared" si="5"/>
        <v/>
      </c>
      <c r="N55" s="10"/>
      <c r="O55" s="141" t="str">
        <f t="shared" si="6"/>
        <v/>
      </c>
    </row>
    <row r="56">
      <c r="A56" s="7" t="s">
        <v>190</v>
      </c>
      <c r="B56" s="7">
        <v>6.0</v>
      </c>
      <c r="C56" s="18">
        <f t="shared" ref="C56:C57" si="14">C55*3</f>
        <v>21060</v>
      </c>
      <c r="D56" s="18">
        <v>4750.0</v>
      </c>
      <c r="E56" s="140">
        <f t="shared" si="1"/>
        <v>0.2255460589</v>
      </c>
      <c r="F56" s="20"/>
      <c r="G56" s="141" t="str">
        <f t="shared" si="2"/>
        <v/>
      </c>
      <c r="H56" s="18"/>
      <c r="I56" s="141" t="str">
        <f t="shared" si="3"/>
        <v/>
      </c>
      <c r="J56" s="10">
        <v>4.0</v>
      </c>
      <c r="K56" s="142">
        <f t="shared" si="4"/>
        <v>0.0001899335233</v>
      </c>
      <c r="L56" s="11"/>
      <c r="M56" s="141" t="str">
        <f t="shared" si="5"/>
        <v/>
      </c>
      <c r="N56" s="10"/>
      <c r="O56" s="141" t="str">
        <f t="shared" si="6"/>
        <v/>
      </c>
    </row>
    <row r="57">
      <c r="A57" s="7" t="s">
        <v>190</v>
      </c>
      <c r="B57" s="7">
        <v>7.0</v>
      </c>
      <c r="C57" s="18">
        <f t="shared" si="14"/>
        <v>63180</v>
      </c>
      <c r="D57" s="18">
        <v>6500.0</v>
      </c>
      <c r="E57" s="140">
        <f t="shared" si="1"/>
        <v>0.1028806584</v>
      </c>
      <c r="F57" s="20"/>
      <c r="G57" s="141" t="str">
        <f t="shared" si="2"/>
        <v/>
      </c>
      <c r="H57" s="18"/>
      <c r="I57" s="141" t="str">
        <f t="shared" si="3"/>
        <v/>
      </c>
      <c r="J57" s="10">
        <v>5.0</v>
      </c>
      <c r="K57" s="142">
        <f t="shared" si="4"/>
        <v>0.00007913896803</v>
      </c>
      <c r="L57" s="11"/>
      <c r="M57" s="141" t="str">
        <f t="shared" si="5"/>
        <v/>
      </c>
      <c r="N57" s="10"/>
      <c r="O57" s="141" t="str">
        <f t="shared" si="6"/>
        <v/>
      </c>
    </row>
    <row r="58">
      <c r="A58" s="7" t="s">
        <v>191</v>
      </c>
      <c r="B58" s="7">
        <v>1.0</v>
      </c>
      <c r="C58" s="18">
        <v>130.0</v>
      </c>
      <c r="D58" s="18"/>
      <c r="E58" s="140" t="str">
        <f t="shared" si="1"/>
        <v/>
      </c>
      <c r="F58" s="20"/>
      <c r="G58" s="141" t="str">
        <f t="shared" si="2"/>
        <v/>
      </c>
      <c r="H58" s="18">
        <v>7500.0</v>
      </c>
      <c r="I58" s="141">
        <f t="shared" si="3"/>
        <v>57.69230769</v>
      </c>
      <c r="J58" s="10"/>
      <c r="K58" s="142" t="str">
        <f t="shared" si="4"/>
        <v/>
      </c>
      <c r="L58" s="11"/>
      <c r="M58" s="141" t="str">
        <f t="shared" si="5"/>
        <v/>
      </c>
      <c r="N58" s="10"/>
      <c r="O58" s="141" t="str">
        <f t="shared" si="6"/>
        <v/>
      </c>
    </row>
    <row r="59">
      <c r="A59" s="7" t="s">
        <v>191</v>
      </c>
      <c r="B59" s="7">
        <v>2.0</v>
      </c>
      <c r="C59" s="18">
        <f>C58*2</f>
        <v>260</v>
      </c>
      <c r="D59" s="18"/>
      <c r="E59" s="140" t="str">
        <f t="shared" si="1"/>
        <v/>
      </c>
      <c r="F59" s="20"/>
      <c r="G59" s="141" t="str">
        <f t="shared" si="2"/>
        <v/>
      </c>
      <c r="H59" s="18">
        <v>15000.0</v>
      </c>
      <c r="I59" s="141">
        <f t="shared" si="3"/>
        <v>57.69230769</v>
      </c>
      <c r="J59" s="10"/>
      <c r="K59" s="142" t="str">
        <f t="shared" si="4"/>
        <v/>
      </c>
      <c r="L59" s="11"/>
      <c r="M59" s="141" t="str">
        <f t="shared" si="5"/>
        <v/>
      </c>
      <c r="N59" s="10"/>
      <c r="O59" s="141" t="str">
        <f t="shared" si="6"/>
        <v/>
      </c>
    </row>
    <row r="60">
      <c r="A60" s="7" t="s">
        <v>191</v>
      </c>
      <c r="B60" s="7">
        <v>3.0</v>
      </c>
      <c r="C60" s="18">
        <f>C58*6</f>
        <v>780</v>
      </c>
      <c r="D60" s="18"/>
      <c r="E60" s="140" t="str">
        <f t="shared" si="1"/>
        <v/>
      </c>
      <c r="F60" s="20"/>
      <c r="G60" s="141" t="str">
        <f t="shared" si="2"/>
        <v/>
      </c>
      <c r="H60" s="18">
        <v>30000.0</v>
      </c>
      <c r="I60" s="141">
        <f t="shared" si="3"/>
        <v>38.46153846</v>
      </c>
      <c r="J60" s="10"/>
      <c r="K60" s="142" t="str">
        <f t="shared" si="4"/>
        <v/>
      </c>
      <c r="L60" s="11"/>
      <c r="M60" s="141" t="str">
        <f t="shared" si="5"/>
        <v/>
      </c>
      <c r="N60" s="10"/>
      <c r="O60" s="141" t="str">
        <f t="shared" si="6"/>
        <v/>
      </c>
    </row>
    <row r="61">
      <c r="A61" s="7" t="s">
        <v>191</v>
      </c>
      <c r="B61" s="7">
        <v>4.0</v>
      </c>
      <c r="C61" s="18">
        <f>C58*18</f>
        <v>2340</v>
      </c>
      <c r="D61" s="18"/>
      <c r="E61" s="140" t="str">
        <f t="shared" si="1"/>
        <v/>
      </c>
      <c r="F61" s="20"/>
      <c r="G61" s="141" t="str">
        <f t="shared" si="2"/>
        <v/>
      </c>
      <c r="H61" s="18">
        <v>52500.0</v>
      </c>
      <c r="I61" s="141">
        <f t="shared" si="3"/>
        <v>22.43589744</v>
      </c>
      <c r="J61" s="10"/>
      <c r="K61" s="142" t="str">
        <f t="shared" si="4"/>
        <v/>
      </c>
      <c r="L61" s="11"/>
      <c r="M61" s="141" t="str">
        <f t="shared" si="5"/>
        <v/>
      </c>
      <c r="N61" s="10"/>
      <c r="O61" s="141" t="str">
        <f t="shared" si="6"/>
        <v/>
      </c>
    </row>
    <row r="62">
      <c r="A62" s="7" t="s">
        <v>191</v>
      </c>
      <c r="B62" s="7">
        <v>5.0</v>
      </c>
      <c r="C62" s="18">
        <f>C58*54</f>
        <v>7020</v>
      </c>
      <c r="D62" s="18"/>
      <c r="E62" s="140" t="str">
        <f t="shared" si="1"/>
        <v/>
      </c>
      <c r="F62" s="20"/>
      <c r="G62" s="141" t="str">
        <f t="shared" si="2"/>
        <v/>
      </c>
      <c r="H62" s="18">
        <v>82500.0</v>
      </c>
      <c r="I62" s="141">
        <f t="shared" si="3"/>
        <v>11.75213675</v>
      </c>
      <c r="J62" s="10"/>
      <c r="K62" s="142" t="str">
        <f t="shared" si="4"/>
        <v/>
      </c>
      <c r="L62" s="11"/>
      <c r="M62" s="141" t="str">
        <f t="shared" si="5"/>
        <v/>
      </c>
      <c r="N62" s="10"/>
      <c r="O62" s="141" t="str">
        <f t="shared" si="6"/>
        <v/>
      </c>
    </row>
    <row r="63">
      <c r="A63" s="7" t="s">
        <v>191</v>
      </c>
      <c r="B63" s="7">
        <v>6.0</v>
      </c>
      <c r="C63" s="18">
        <f t="shared" ref="C63:C64" si="15">C62*3</f>
        <v>21060</v>
      </c>
      <c r="D63" s="18"/>
      <c r="E63" s="140" t="str">
        <f t="shared" si="1"/>
        <v/>
      </c>
      <c r="F63" s="20"/>
      <c r="G63" s="141" t="str">
        <f t="shared" si="2"/>
        <v/>
      </c>
      <c r="H63" s="18">
        <v>127500.0</v>
      </c>
      <c r="I63" s="141">
        <f t="shared" si="3"/>
        <v>6.054131054</v>
      </c>
      <c r="J63" s="10"/>
      <c r="K63" s="142" t="str">
        <f t="shared" si="4"/>
        <v/>
      </c>
      <c r="L63" s="11"/>
      <c r="M63" s="141" t="str">
        <f t="shared" si="5"/>
        <v/>
      </c>
      <c r="N63" s="10"/>
      <c r="O63" s="141" t="str">
        <f t="shared" si="6"/>
        <v/>
      </c>
    </row>
    <row r="64">
      <c r="A64" s="7" t="s">
        <v>191</v>
      </c>
      <c r="B64" s="7">
        <v>7.0</v>
      </c>
      <c r="C64" s="18">
        <f t="shared" si="15"/>
        <v>63180</v>
      </c>
      <c r="D64" s="18"/>
      <c r="E64" s="140" t="str">
        <f t="shared" si="1"/>
        <v/>
      </c>
      <c r="F64" s="20"/>
      <c r="G64" s="141" t="str">
        <f t="shared" si="2"/>
        <v/>
      </c>
      <c r="H64" s="18">
        <v>180000.0</v>
      </c>
      <c r="I64" s="141">
        <f t="shared" si="3"/>
        <v>2.849002849</v>
      </c>
      <c r="J64" s="10"/>
      <c r="K64" s="142" t="str">
        <f t="shared" si="4"/>
        <v/>
      </c>
      <c r="L64" s="11"/>
      <c r="M64" s="141" t="str">
        <f t="shared" si="5"/>
        <v/>
      </c>
      <c r="N64" s="10"/>
      <c r="O64" s="141" t="str">
        <f t="shared" si="6"/>
        <v/>
      </c>
    </row>
    <row r="65">
      <c r="A65" s="7" t="s">
        <v>192</v>
      </c>
      <c r="B65" s="7">
        <v>1.0</v>
      </c>
      <c r="C65" s="18">
        <v>130.0</v>
      </c>
      <c r="D65" s="18">
        <v>119.0</v>
      </c>
      <c r="E65" s="140">
        <f t="shared" si="1"/>
        <v>0.9153846154</v>
      </c>
      <c r="F65" s="20">
        <v>11.0</v>
      </c>
      <c r="G65" s="141">
        <f t="shared" si="2"/>
        <v>0.08461538462</v>
      </c>
      <c r="H65" s="18"/>
      <c r="I65" s="141" t="str">
        <f t="shared" si="3"/>
        <v/>
      </c>
      <c r="J65" s="10"/>
      <c r="K65" s="142" t="str">
        <f t="shared" si="4"/>
        <v/>
      </c>
      <c r="L65" s="11"/>
      <c r="M65" s="141" t="str">
        <f t="shared" si="5"/>
        <v/>
      </c>
      <c r="N65" s="10"/>
      <c r="O65" s="141" t="str">
        <f t="shared" si="6"/>
        <v/>
      </c>
    </row>
    <row r="66">
      <c r="A66" s="7" t="s">
        <v>192</v>
      </c>
      <c r="B66" s="7">
        <v>2.0</v>
      </c>
      <c r="C66" s="18">
        <f>C65*2</f>
        <v>260</v>
      </c>
      <c r="D66" s="18">
        <v>238.0</v>
      </c>
      <c r="E66" s="140">
        <f t="shared" si="1"/>
        <v>0.9153846154</v>
      </c>
      <c r="F66" s="20">
        <v>23.0</v>
      </c>
      <c r="G66" s="141">
        <f t="shared" si="2"/>
        <v>0.08846153846</v>
      </c>
      <c r="H66" s="18"/>
      <c r="I66" s="141" t="str">
        <f t="shared" si="3"/>
        <v/>
      </c>
      <c r="J66" s="10"/>
      <c r="K66" s="142" t="str">
        <f t="shared" si="4"/>
        <v/>
      </c>
      <c r="L66" s="11"/>
      <c r="M66" s="141" t="str">
        <f t="shared" si="5"/>
        <v/>
      </c>
      <c r="N66" s="10"/>
      <c r="O66" s="141" t="str">
        <f t="shared" si="6"/>
        <v/>
      </c>
    </row>
    <row r="67">
      <c r="A67" s="7" t="s">
        <v>192</v>
      </c>
      <c r="B67" s="7">
        <v>3.0</v>
      </c>
      <c r="C67" s="18">
        <f>C65*6</f>
        <v>780</v>
      </c>
      <c r="D67" s="18">
        <v>476.0</v>
      </c>
      <c r="E67" s="140">
        <f t="shared" si="1"/>
        <v>0.6102564103</v>
      </c>
      <c r="F67" s="20">
        <v>47.0</v>
      </c>
      <c r="G67" s="141">
        <f t="shared" si="2"/>
        <v>0.06025641026</v>
      </c>
      <c r="H67" s="18"/>
      <c r="I67" s="141" t="str">
        <f t="shared" si="3"/>
        <v/>
      </c>
      <c r="J67" s="10"/>
      <c r="K67" s="142" t="str">
        <f t="shared" si="4"/>
        <v/>
      </c>
      <c r="L67" s="11"/>
      <c r="M67" s="141" t="str">
        <f t="shared" si="5"/>
        <v/>
      </c>
      <c r="N67" s="10"/>
      <c r="O67" s="141" t="str">
        <f t="shared" si="6"/>
        <v/>
      </c>
    </row>
    <row r="68">
      <c r="A68" s="7" t="s">
        <v>192</v>
      </c>
      <c r="B68" s="7">
        <v>4.0</v>
      </c>
      <c r="C68" s="18">
        <f>C65*18</f>
        <v>2340</v>
      </c>
      <c r="D68" s="18">
        <v>833.0</v>
      </c>
      <c r="E68" s="140">
        <f t="shared" si="1"/>
        <v>0.355982906</v>
      </c>
      <c r="F68" s="20">
        <v>83.0</v>
      </c>
      <c r="G68" s="141">
        <f t="shared" si="2"/>
        <v>0.03547008547</v>
      </c>
      <c r="H68" s="18"/>
      <c r="I68" s="141" t="str">
        <f t="shared" si="3"/>
        <v/>
      </c>
      <c r="J68" s="10"/>
      <c r="K68" s="142" t="str">
        <f t="shared" si="4"/>
        <v/>
      </c>
      <c r="L68" s="11"/>
      <c r="M68" s="141" t="str">
        <f t="shared" si="5"/>
        <v/>
      </c>
      <c r="N68" s="10"/>
      <c r="O68" s="141" t="str">
        <f t="shared" si="6"/>
        <v/>
      </c>
    </row>
    <row r="69">
      <c r="A69" s="7" t="s">
        <v>192</v>
      </c>
      <c r="B69" s="7">
        <v>5.0</v>
      </c>
      <c r="C69" s="18">
        <f>C65*54</f>
        <v>7020</v>
      </c>
      <c r="D69" s="18">
        <v>1309.0</v>
      </c>
      <c r="E69" s="140">
        <f t="shared" si="1"/>
        <v>0.1864672365</v>
      </c>
      <c r="F69" s="20">
        <v>131.0</v>
      </c>
      <c r="G69" s="141">
        <f t="shared" si="2"/>
        <v>0.01866096866</v>
      </c>
      <c r="H69" s="18"/>
      <c r="I69" s="141" t="str">
        <f t="shared" si="3"/>
        <v/>
      </c>
      <c r="J69" s="10"/>
      <c r="K69" s="142" t="str">
        <f t="shared" si="4"/>
        <v/>
      </c>
      <c r="L69" s="11"/>
      <c r="M69" s="141" t="str">
        <f t="shared" si="5"/>
        <v/>
      </c>
      <c r="N69" s="10"/>
      <c r="O69" s="141" t="str">
        <f t="shared" si="6"/>
        <v/>
      </c>
    </row>
    <row r="70">
      <c r="A70" s="7" t="s">
        <v>192</v>
      </c>
      <c r="B70" s="7">
        <v>6.0</v>
      </c>
      <c r="C70" s="18">
        <f t="shared" ref="C70:C71" si="16">C69*3</f>
        <v>21060</v>
      </c>
      <c r="D70" s="18">
        <v>2023.0</v>
      </c>
      <c r="E70" s="140">
        <f t="shared" si="1"/>
        <v>0.09605887939</v>
      </c>
      <c r="F70" s="20">
        <v>202.0</v>
      </c>
      <c r="G70" s="141">
        <f t="shared" si="2"/>
        <v>0.009591642925</v>
      </c>
      <c r="H70" s="18"/>
      <c r="I70" s="141" t="str">
        <f t="shared" si="3"/>
        <v/>
      </c>
      <c r="J70" s="10"/>
      <c r="K70" s="142" t="str">
        <f t="shared" si="4"/>
        <v/>
      </c>
      <c r="L70" s="11"/>
      <c r="M70" s="141" t="str">
        <f t="shared" si="5"/>
        <v/>
      </c>
      <c r="N70" s="10"/>
      <c r="O70" s="141" t="str">
        <f t="shared" si="6"/>
        <v/>
      </c>
    </row>
    <row r="71">
      <c r="A71" s="7" t="s">
        <v>192</v>
      </c>
      <c r="B71" s="7">
        <v>7.0</v>
      </c>
      <c r="C71" s="18">
        <f t="shared" si="16"/>
        <v>63180</v>
      </c>
      <c r="D71" s="18">
        <v>2857.0</v>
      </c>
      <c r="E71" s="140">
        <f t="shared" si="1"/>
        <v>0.04522000633</v>
      </c>
      <c r="F71" s="20">
        <v>285.0</v>
      </c>
      <c r="G71" s="141">
        <f t="shared" si="2"/>
        <v>0.004510921178</v>
      </c>
      <c r="H71" s="18"/>
      <c r="I71" s="141" t="str">
        <f t="shared" si="3"/>
        <v/>
      </c>
      <c r="J71" s="10"/>
      <c r="K71" s="142" t="str">
        <f t="shared" si="4"/>
        <v/>
      </c>
      <c r="L71" s="11"/>
      <c r="M71" s="141" t="str">
        <f t="shared" si="5"/>
        <v/>
      </c>
      <c r="N71" s="10"/>
      <c r="O71" s="141" t="str">
        <f t="shared" si="6"/>
        <v/>
      </c>
    </row>
    <row r="72">
      <c r="A72" s="7" t="s">
        <v>193</v>
      </c>
      <c r="B72" s="7">
        <v>1.0</v>
      </c>
      <c r="C72" s="18">
        <v>150.0</v>
      </c>
      <c r="D72" s="18">
        <v>300.0</v>
      </c>
      <c r="E72" s="140">
        <f t="shared" si="1"/>
        <v>2</v>
      </c>
      <c r="F72" s="20"/>
      <c r="G72" s="141" t="str">
        <f t="shared" si="2"/>
        <v/>
      </c>
      <c r="H72" s="18"/>
      <c r="I72" s="141" t="str">
        <f t="shared" si="3"/>
        <v/>
      </c>
      <c r="J72" s="13"/>
      <c r="K72" s="142" t="str">
        <f t="shared" si="4"/>
        <v/>
      </c>
      <c r="L72" s="11"/>
      <c r="M72" s="141" t="str">
        <f t="shared" si="5"/>
        <v/>
      </c>
      <c r="N72" s="13"/>
    </row>
    <row r="73">
      <c r="A73" s="7" t="s">
        <v>193</v>
      </c>
      <c r="B73" s="7">
        <v>2.0</v>
      </c>
      <c r="C73" s="18">
        <f>C72*2</f>
        <v>300</v>
      </c>
      <c r="D73" s="18">
        <v>600.0</v>
      </c>
      <c r="E73" s="140">
        <f t="shared" si="1"/>
        <v>2</v>
      </c>
      <c r="F73" s="20"/>
      <c r="G73" s="141" t="str">
        <f t="shared" si="2"/>
        <v/>
      </c>
      <c r="H73" s="18"/>
      <c r="I73" s="141" t="str">
        <f t="shared" si="3"/>
        <v/>
      </c>
      <c r="J73" s="13"/>
      <c r="K73" s="142" t="str">
        <f t="shared" si="4"/>
        <v/>
      </c>
      <c r="L73" s="11"/>
      <c r="M73" s="141" t="str">
        <f t="shared" si="5"/>
        <v/>
      </c>
      <c r="N73" s="13"/>
    </row>
    <row r="74">
      <c r="A74" s="7" t="s">
        <v>193</v>
      </c>
      <c r="B74" s="7">
        <v>3.0</v>
      </c>
      <c r="C74" s="18">
        <f>C72*6</f>
        <v>900</v>
      </c>
      <c r="D74" s="18">
        <v>1000.0</v>
      </c>
      <c r="E74" s="140">
        <f t="shared" si="1"/>
        <v>1.111111111</v>
      </c>
      <c r="F74" s="20"/>
      <c r="G74" s="141" t="str">
        <f t="shared" si="2"/>
        <v/>
      </c>
      <c r="H74" s="18"/>
      <c r="I74" s="141" t="str">
        <f t="shared" si="3"/>
        <v/>
      </c>
      <c r="J74" s="10"/>
      <c r="K74" s="142" t="str">
        <f t="shared" si="4"/>
        <v/>
      </c>
      <c r="L74" s="16">
        <v>1.0</v>
      </c>
      <c r="M74" s="141">
        <f t="shared" si="5"/>
        <v>0.001111111111</v>
      </c>
      <c r="N74" s="13"/>
    </row>
    <row r="75">
      <c r="A75" s="7" t="s">
        <v>193</v>
      </c>
      <c r="B75" s="7">
        <v>4.0</v>
      </c>
      <c r="C75" s="18">
        <f>C72*18</f>
        <v>2700</v>
      </c>
      <c r="D75" s="18">
        <v>2000.0</v>
      </c>
      <c r="E75" s="140">
        <f t="shared" si="1"/>
        <v>0.7407407407</v>
      </c>
      <c r="F75" s="20"/>
      <c r="G75" s="141" t="str">
        <f t="shared" si="2"/>
        <v/>
      </c>
      <c r="H75" s="18"/>
      <c r="I75" s="141" t="str">
        <f t="shared" si="3"/>
        <v/>
      </c>
      <c r="J75" s="10"/>
      <c r="K75" s="142" t="str">
        <f t="shared" si="4"/>
        <v/>
      </c>
      <c r="L75" s="16">
        <v>1.25</v>
      </c>
      <c r="M75" s="141">
        <f t="shared" si="5"/>
        <v>0.000462962963</v>
      </c>
      <c r="N75" s="13"/>
    </row>
    <row r="76">
      <c r="A76" s="7" t="s">
        <v>193</v>
      </c>
      <c r="B76" s="7">
        <v>5.0</v>
      </c>
      <c r="C76" s="18">
        <f>C72*54</f>
        <v>8100</v>
      </c>
      <c r="D76" s="18">
        <v>3000.0</v>
      </c>
      <c r="E76" s="140">
        <f t="shared" si="1"/>
        <v>0.3703703704</v>
      </c>
      <c r="F76" s="20"/>
      <c r="G76" s="141" t="str">
        <f t="shared" si="2"/>
        <v/>
      </c>
      <c r="H76" s="18"/>
      <c r="I76" s="141" t="str">
        <f t="shared" si="3"/>
        <v/>
      </c>
      <c r="J76" s="10"/>
      <c r="K76" s="142" t="str">
        <f t="shared" si="4"/>
        <v/>
      </c>
      <c r="L76" s="16">
        <v>1.5</v>
      </c>
      <c r="M76" s="141">
        <f t="shared" si="5"/>
        <v>0.0001851851852</v>
      </c>
      <c r="N76" s="13"/>
    </row>
    <row r="77">
      <c r="A77" s="7" t="s">
        <v>193</v>
      </c>
      <c r="B77" s="7">
        <v>6.0</v>
      </c>
      <c r="C77" s="18">
        <f t="shared" ref="C77:C78" si="17">C76*3</f>
        <v>24300</v>
      </c>
      <c r="D77" s="18">
        <v>4750.0</v>
      </c>
      <c r="E77" s="140">
        <f t="shared" si="1"/>
        <v>0.195473251</v>
      </c>
      <c r="F77" s="20"/>
      <c r="G77" s="141" t="str">
        <f t="shared" si="2"/>
        <v/>
      </c>
      <c r="H77" s="18"/>
      <c r="I77" s="141" t="str">
        <f t="shared" si="3"/>
        <v/>
      </c>
      <c r="J77" s="10"/>
      <c r="K77" s="142" t="str">
        <f t="shared" si="4"/>
        <v/>
      </c>
      <c r="L77" s="16">
        <v>2.0</v>
      </c>
      <c r="M77" s="141">
        <f t="shared" si="5"/>
        <v>0.00008230452675</v>
      </c>
      <c r="N77" s="13"/>
    </row>
    <row r="78">
      <c r="A78" s="7" t="s">
        <v>193</v>
      </c>
      <c r="B78" s="7">
        <v>7.0</v>
      </c>
      <c r="C78" s="18">
        <f t="shared" si="17"/>
        <v>72900</v>
      </c>
      <c r="D78" s="18">
        <v>6500.0</v>
      </c>
      <c r="E78" s="140">
        <f t="shared" si="1"/>
        <v>0.08916323731</v>
      </c>
      <c r="F78" s="20"/>
      <c r="G78" s="141" t="str">
        <f t="shared" si="2"/>
        <v/>
      </c>
      <c r="H78" s="18"/>
      <c r="I78" s="141" t="str">
        <f t="shared" si="3"/>
        <v/>
      </c>
      <c r="J78" s="10"/>
      <c r="K78" s="142" t="str">
        <f t="shared" si="4"/>
        <v/>
      </c>
      <c r="L78" s="16">
        <v>2.5</v>
      </c>
      <c r="M78" s="141">
        <f t="shared" si="5"/>
        <v>0.00003429355281</v>
      </c>
      <c r="N78" s="13"/>
    </row>
    <row r="79">
      <c r="A79" s="7" t="s">
        <v>194</v>
      </c>
      <c r="B79" s="7">
        <v>1.0</v>
      </c>
      <c r="C79" s="18">
        <v>150.0</v>
      </c>
      <c r="D79" s="18">
        <v>300.0</v>
      </c>
      <c r="E79" s="140">
        <f t="shared" si="1"/>
        <v>2</v>
      </c>
      <c r="F79" s="20"/>
      <c r="G79" s="141" t="str">
        <f t="shared" si="2"/>
        <v/>
      </c>
      <c r="H79" s="18"/>
      <c r="I79" s="141" t="str">
        <f t="shared" si="3"/>
        <v/>
      </c>
      <c r="J79" s="13"/>
      <c r="K79" s="142" t="str">
        <f t="shared" si="4"/>
        <v/>
      </c>
      <c r="L79" s="11"/>
      <c r="M79" s="141"/>
      <c r="N79" s="13"/>
    </row>
    <row r="80">
      <c r="A80" s="7" t="s">
        <v>194</v>
      </c>
      <c r="B80" s="7">
        <v>2.0</v>
      </c>
      <c r="C80" s="18">
        <f>C79*2</f>
        <v>300</v>
      </c>
      <c r="D80" s="18">
        <v>600.0</v>
      </c>
      <c r="E80" s="140">
        <f t="shared" si="1"/>
        <v>2</v>
      </c>
      <c r="F80" s="20"/>
      <c r="G80" s="141" t="str">
        <f t="shared" si="2"/>
        <v/>
      </c>
      <c r="H80" s="18"/>
      <c r="I80" s="141" t="str">
        <f t="shared" si="3"/>
        <v/>
      </c>
      <c r="J80" s="13"/>
      <c r="K80" s="142" t="str">
        <f t="shared" si="4"/>
        <v/>
      </c>
      <c r="L80" s="11"/>
      <c r="M80" s="141"/>
      <c r="N80" s="13"/>
    </row>
    <row r="81">
      <c r="A81" s="7" t="s">
        <v>194</v>
      </c>
      <c r="B81" s="7">
        <v>3.0</v>
      </c>
      <c r="C81" s="18">
        <f>C79*6</f>
        <v>900</v>
      </c>
      <c r="D81" s="18">
        <v>1000.0</v>
      </c>
      <c r="E81" s="140">
        <f t="shared" si="1"/>
        <v>1.111111111</v>
      </c>
      <c r="F81" s="20"/>
      <c r="G81" s="141" t="str">
        <f t="shared" si="2"/>
        <v/>
      </c>
      <c r="H81" s="18"/>
      <c r="I81" s="141" t="str">
        <f t="shared" si="3"/>
        <v/>
      </c>
      <c r="J81" s="13">
        <v>1.5</v>
      </c>
      <c r="K81" s="142">
        <f t="shared" si="4"/>
        <v>0.001666666667</v>
      </c>
      <c r="L81" s="11"/>
      <c r="M81" s="141"/>
      <c r="N81" s="13"/>
    </row>
    <row r="82">
      <c r="A82" s="7" t="s">
        <v>194</v>
      </c>
      <c r="B82" s="7">
        <v>4.0</v>
      </c>
      <c r="C82" s="18">
        <f>C79*18</f>
        <v>2700</v>
      </c>
      <c r="D82" s="18">
        <v>2000.0</v>
      </c>
      <c r="E82" s="140">
        <f t="shared" si="1"/>
        <v>0.7407407407</v>
      </c>
      <c r="F82" s="20"/>
      <c r="G82" s="141" t="str">
        <f t="shared" si="2"/>
        <v/>
      </c>
      <c r="H82" s="18"/>
      <c r="I82" s="141" t="str">
        <f t="shared" si="3"/>
        <v/>
      </c>
      <c r="J82" s="13">
        <v>2.0</v>
      </c>
      <c r="K82" s="142">
        <f t="shared" si="4"/>
        <v>0.0007407407407</v>
      </c>
      <c r="L82" s="11"/>
      <c r="M82" s="141"/>
      <c r="N82" s="13"/>
    </row>
    <row r="83">
      <c r="A83" s="7" t="s">
        <v>194</v>
      </c>
      <c r="B83" s="7">
        <v>5.0</v>
      </c>
      <c r="C83" s="18">
        <f>C79*54</f>
        <v>8100</v>
      </c>
      <c r="D83" s="18">
        <v>3000.0</v>
      </c>
      <c r="E83" s="140">
        <f t="shared" si="1"/>
        <v>0.3703703704</v>
      </c>
      <c r="F83" s="20"/>
      <c r="G83" s="141" t="str">
        <f t="shared" si="2"/>
        <v/>
      </c>
      <c r="H83" s="18"/>
      <c r="I83" s="141" t="str">
        <f t="shared" si="3"/>
        <v/>
      </c>
      <c r="J83" s="13">
        <v>3.0</v>
      </c>
      <c r="K83" s="142">
        <f t="shared" si="4"/>
        <v>0.0003703703704</v>
      </c>
      <c r="L83" s="11"/>
      <c r="M83" s="141"/>
      <c r="N83" s="13"/>
    </row>
    <row r="84">
      <c r="A84" s="7" t="s">
        <v>194</v>
      </c>
      <c r="B84" s="7">
        <v>6.0</v>
      </c>
      <c r="C84" s="18">
        <f t="shared" ref="C84:C85" si="18">C83*3</f>
        <v>24300</v>
      </c>
      <c r="D84" s="18">
        <v>4750.0</v>
      </c>
      <c r="E84" s="140">
        <f t="shared" si="1"/>
        <v>0.195473251</v>
      </c>
      <c r="F84" s="20"/>
      <c r="G84" s="141" t="str">
        <f t="shared" si="2"/>
        <v/>
      </c>
      <c r="H84" s="18"/>
      <c r="I84" s="141" t="str">
        <f t="shared" si="3"/>
        <v/>
      </c>
      <c r="J84" s="13">
        <v>4.0</v>
      </c>
      <c r="K84" s="142">
        <f t="shared" si="4"/>
        <v>0.0001646090535</v>
      </c>
      <c r="L84" s="11"/>
      <c r="M84" s="141"/>
      <c r="N84" s="13"/>
    </row>
    <row r="85">
      <c r="A85" s="7" t="s">
        <v>194</v>
      </c>
      <c r="B85" s="7">
        <v>7.0</v>
      </c>
      <c r="C85" s="18">
        <f t="shared" si="18"/>
        <v>72900</v>
      </c>
      <c r="D85" s="18">
        <v>6500.0</v>
      </c>
      <c r="E85" s="140">
        <f t="shared" si="1"/>
        <v>0.08916323731</v>
      </c>
      <c r="F85" s="20"/>
      <c r="G85" s="141" t="str">
        <f t="shared" si="2"/>
        <v/>
      </c>
      <c r="H85" s="18"/>
      <c r="I85" s="141" t="str">
        <f t="shared" si="3"/>
        <v/>
      </c>
      <c r="J85" s="13">
        <v>5.0</v>
      </c>
      <c r="K85" s="142">
        <f t="shared" si="4"/>
        <v>0.00006858710562</v>
      </c>
      <c r="L85" s="11"/>
      <c r="M85" s="141"/>
      <c r="N85" s="13"/>
    </row>
    <row r="86">
      <c r="A86" s="7" t="s">
        <v>195</v>
      </c>
      <c r="B86" s="7">
        <v>1.0</v>
      </c>
      <c r="C86" s="18">
        <v>80.0</v>
      </c>
      <c r="D86" s="18">
        <v>119.0</v>
      </c>
      <c r="E86" s="140">
        <f t="shared" si="1"/>
        <v>1.4875</v>
      </c>
      <c r="F86" s="20">
        <v>23.0</v>
      </c>
      <c r="G86" s="141">
        <f t="shared" si="2"/>
        <v>0.2875</v>
      </c>
      <c r="H86" s="18">
        <v>5000.0</v>
      </c>
      <c r="I86" s="141">
        <f t="shared" si="3"/>
        <v>62.5</v>
      </c>
      <c r="J86" s="13"/>
      <c r="K86" s="142" t="str">
        <f t="shared" si="4"/>
        <v/>
      </c>
      <c r="L86" s="11"/>
      <c r="M86" s="141"/>
      <c r="N86" s="13"/>
      <c r="P86" s="7">
        <v>2.0</v>
      </c>
    </row>
    <row r="87">
      <c r="A87" s="7" t="s">
        <v>195</v>
      </c>
      <c r="B87" s="7">
        <v>2.0</v>
      </c>
      <c r="C87" s="18">
        <f>C86*2</f>
        <v>160</v>
      </c>
      <c r="D87" s="18">
        <v>238.0</v>
      </c>
      <c r="E87" s="140">
        <f t="shared" si="1"/>
        <v>1.4875</v>
      </c>
      <c r="F87" s="20">
        <v>47.0</v>
      </c>
      <c r="G87" s="141">
        <f t="shared" si="2"/>
        <v>0.29375</v>
      </c>
      <c r="H87" s="18">
        <v>10000.0</v>
      </c>
      <c r="I87" s="141">
        <f t="shared" si="3"/>
        <v>62.5</v>
      </c>
      <c r="J87" s="13"/>
      <c r="K87" s="142" t="str">
        <f t="shared" si="4"/>
        <v/>
      </c>
      <c r="L87" s="11"/>
      <c r="M87" s="141"/>
      <c r="N87" s="13"/>
      <c r="P87" s="7">
        <v>4.0</v>
      </c>
    </row>
    <row r="88">
      <c r="A88" s="7" t="s">
        <v>195</v>
      </c>
      <c r="B88" s="7">
        <v>3.0</v>
      </c>
      <c r="C88" s="18">
        <f>C86*6</f>
        <v>480</v>
      </c>
      <c r="D88" s="18">
        <v>476.0</v>
      </c>
      <c r="E88" s="140">
        <f t="shared" si="1"/>
        <v>0.9916666667</v>
      </c>
      <c r="F88" s="20">
        <v>95.0</v>
      </c>
      <c r="G88" s="141">
        <f t="shared" si="2"/>
        <v>0.1979166667</v>
      </c>
      <c r="H88" s="18">
        <v>20000.0</v>
      </c>
      <c r="I88" s="141">
        <f t="shared" si="3"/>
        <v>41.66666667</v>
      </c>
      <c r="J88" s="13"/>
      <c r="K88" s="142" t="str">
        <f t="shared" si="4"/>
        <v/>
      </c>
      <c r="L88" s="11"/>
      <c r="M88" s="141"/>
      <c r="N88" s="13"/>
      <c r="P88" s="7">
        <v>6.0</v>
      </c>
    </row>
    <row r="89">
      <c r="A89" s="7" t="s">
        <v>195</v>
      </c>
      <c r="B89" s="7">
        <v>4.0</v>
      </c>
      <c r="C89" s="18">
        <f>C86*18</f>
        <v>1440</v>
      </c>
      <c r="D89" s="18">
        <v>833.0</v>
      </c>
      <c r="E89" s="140">
        <f t="shared" si="1"/>
        <v>0.5784722222</v>
      </c>
      <c r="F89" s="20">
        <v>166.0</v>
      </c>
      <c r="G89" s="141">
        <f t="shared" si="2"/>
        <v>0.1152777778</v>
      </c>
      <c r="H89" s="18">
        <v>35000.0</v>
      </c>
      <c r="I89" s="141">
        <f t="shared" si="3"/>
        <v>24.30555556</v>
      </c>
      <c r="J89" s="13"/>
      <c r="K89" s="142" t="str">
        <f t="shared" si="4"/>
        <v/>
      </c>
      <c r="L89" s="11"/>
      <c r="M89" s="141"/>
      <c r="N89" s="13"/>
      <c r="P89" s="7">
        <v>8.0</v>
      </c>
    </row>
    <row r="90">
      <c r="A90" s="7" t="s">
        <v>195</v>
      </c>
      <c r="B90" s="7">
        <v>5.0</v>
      </c>
      <c r="C90" s="18">
        <f>C86*54</f>
        <v>4320</v>
      </c>
      <c r="D90" s="18">
        <v>1309.0</v>
      </c>
      <c r="E90" s="140">
        <f t="shared" si="1"/>
        <v>0.3030092593</v>
      </c>
      <c r="F90" s="20">
        <v>261.0</v>
      </c>
      <c r="G90" s="141">
        <f t="shared" si="2"/>
        <v>0.06041666667</v>
      </c>
      <c r="H90" s="18">
        <v>55000.0</v>
      </c>
      <c r="I90" s="141">
        <f t="shared" si="3"/>
        <v>12.73148148</v>
      </c>
      <c r="J90" s="13"/>
      <c r="K90" s="142" t="str">
        <f t="shared" si="4"/>
        <v/>
      </c>
      <c r="L90" s="11"/>
      <c r="M90" s="141"/>
      <c r="N90" s="13"/>
      <c r="P90" s="7">
        <v>10.0</v>
      </c>
    </row>
    <row r="91">
      <c r="A91" s="7" t="s">
        <v>196</v>
      </c>
      <c r="B91" s="7">
        <v>1.0</v>
      </c>
      <c r="C91" s="18">
        <v>40.0</v>
      </c>
      <c r="D91" s="18">
        <v>119.0</v>
      </c>
      <c r="E91" s="140">
        <f t="shared" si="1"/>
        <v>2.975</v>
      </c>
      <c r="F91" s="20">
        <v>23.0</v>
      </c>
      <c r="G91" s="141">
        <f t="shared" si="2"/>
        <v>0.575</v>
      </c>
      <c r="H91" s="18">
        <v>5000.0</v>
      </c>
      <c r="I91" s="141">
        <f t="shared" si="3"/>
        <v>125</v>
      </c>
      <c r="J91" s="13"/>
      <c r="K91" s="142" t="str">
        <f t="shared" si="4"/>
        <v/>
      </c>
      <c r="L91" s="11"/>
      <c r="M91" s="141"/>
      <c r="N91" s="13"/>
    </row>
    <row r="92">
      <c r="A92" s="7" t="s">
        <v>196</v>
      </c>
      <c r="B92" s="7">
        <v>2.0</v>
      </c>
      <c r="C92" s="18">
        <f>C91*2</f>
        <v>80</v>
      </c>
      <c r="D92" s="18">
        <v>238.0</v>
      </c>
      <c r="E92" s="140">
        <f t="shared" si="1"/>
        <v>2.975</v>
      </c>
      <c r="F92" s="20">
        <v>47.0</v>
      </c>
      <c r="G92" s="141">
        <f t="shared" si="2"/>
        <v>0.5875</v>
      </c>
      <c r="H92" s="18">
        <v>10000.0</v>
      </c>
      <c r="I92" s="141">
        <f t="shared" si="3"/>
        <v>125</v>
      </c>
      <c r="J92" s="13"/>
      <c r="K92" s="142" t="str">
        <f t="shared" si="4"/>
        <v/>
      </c>
      <c r="L92" s="11"/>
      <c r="M92" s="141"/>
      <c r="N92" s="13"/>
    </row>
    <row r="93">
      <c r="A93" s="7" t="s">
        <v>196</v>
      </c>
      <c r="B93" s="7">
        <v>3.0</v>
      </c>
      <c r="C93" s="18">
        <f>C91*6</f>
        <v>240</v>
      </c>
      <c r="D93" s="18">
        <v>476.0</v>
      </c>
      <c r="E93" s="140">
        <f t="shared" si="1"/>
        <v>1.983333333</v>
      </c>
      <c r="F93" s="20">
        <v>95.0</v>
      </c>
      <c r="G93" s="141">
        <f t="shared" si="2"/>
        <v>0.3958333333</v>
      </c>
      <c r="H93" s="18">
        <v>20000.0</v>
      </c>
      <c r="I93" s="141">
        <f t="shared" si="3"/>
        <v>83.33333333</v>
      </c>
      <c r="J93" s="13"/>
      <c r="K93" s="142" t="str">
        <f t="shared" si="4"/>
        <v/>
      </c>
      <c r="L93" s="11"/>
      <c r="M93" s="141"/>
      <c r="N93" s="13"/>
    </row>
    <row r="94">
      <c r="A94" s="7" t="s">
        <v>196</v>
      </c>
      <c r="B94" s="7">
        <v>4.0</v>
      </c>
      <c r="C94" s="18">
        <f>C91*18</f>
        <v>720</v>
      </c>
      <c r="D94" s="18">
        <v>833.0</v>
      </c>
      <c r="E94" s="140">
        <f t="shared" si="1"/>
        <v>1.156944444</v>
      </c>
      <c r="F94" s="20">
        <v>166.0</v>
      </c>
      <c r="G94" s="141">
        <f t="shared" si="2"/>
        <v>0.2305555556</v>
      </c>
      <c r="H94" s="18">
        <v>35000.0</v>
      </c>
      <c r="I94" s="141">
        <f t="shared" si="3"/>
        <v>48.61111111</v>
      </c>
      <c r="J94" s="13"/>
      <c r="K94" s="142" t="str">
        <f t="shared" si="4"/>
        <v/>
      </c>
      <c r="L94" s="11"/>
      <c r="M94" s="141"/>
      <c r="N94" s="13"/>
    </row>
    <row r="95">
      <c r="A95" s="7" t="s">
        <v>196</v>
      </c>
      <c r="B95" s="7">
        <v>5.0</v>
      </c>
      <c r="C95" s="18">
        <f>C91*54</f>
        <v>2160</v>
      </c>
      <c r="D95" s="18">
        <v>1309.0</v>
      </c>
      <c r="E95" s="140">
        <f t="shared" si="1"/>
        <v>0.6060185185</v>
      </c>
      <c r="F95" s="20">
        <v>261.0</v>
      </c>
      <c r="G95" s="141">
        <f t="shared" si="2"/>
        <v>0.1208333333</v>
      </c>
      <c r="H95" s="18">
        <v>55000.0</v>
      </c>
      <c r="I95" s="141">
        <f t="shared" si="3"/>
        <v>25.46296296</v>
      </c>
      <c r="J95" s="13"/>
      <c r="K95" s="142" t="str">
        <f t="shared" si="4"/>
        <v/>
      </c>
      <c r="L95" s="11"/>
      <c r="M95" s="141"/>
      <c r="N95" s="13"/>
    </row>
    <row r="96">
      <c r="A96" s="7" t="s">
        <v>197</v>
      </c>
      <c r="B96" s="7">
        <v>1.0</v>
      </c>
      <c r="C96" s="18">
        <v>130.0</v>
      </c>
      <c r="D96" s="18">
        <v>178.0</v>
      </c>
      <c r="E96" s="140">
        <f t="shared" si="1"/>
        <v>1.369230769</v>
      </c>
      <c r="F96" s="20"/>
      <c r="G96" s="141" t="str">
        <f t="shared" si="2"/>
        <v/>
      </c>
      <c r="H96" s="18"/>
      <c r="I96" s="141" t="str">
        <f t="shared" si="3"/>
        <v/>
      </c>
      <c r="J96" s="10"/>
      <c r="K96" s="142" t="str">
        <f t="shared" si="4"/>
        <v/>
      </c>
      <c r="L96" s="11"/>
      <c r="M96" s="141" t="str">
        <f t="shared" ref="M96:M130" si="19">IF(L96=0,,L96/$C96)</f>
        <v/>
      </c>
      <c r="N96" s="10"/>
      <c r="O96" s="141" t="str">
        <f t="shared" ref="O96:O130" si="20">IF(N96=0,,N96/$C96)</f>
        <v/>
      </c>
    </row>
    <row r="97">
      <c r="A97" s="7" t="s">
        <v>197</v>
      </c>
      <c r="B97" s="7">
        <v>2.0</v>
      </c>
      <c r="C97" s="18">
        <f>C96*2</f>
        <v>260</v>
      </c>
      <c r="D97" s="18">
        <v>357.0</v>
      </c>
      <c r="E97" s="140">
        <f t="shared" si="1"/>
        <v>1.373076923</v>
      </c>
      <c r="F97" s="20"/>
      <c r="G97" s="141" t="str">
        <f t="shared" si="2"/>
        <v/>
      </c>
      <c r="H97" s="18"/>
      <c r="I97" s="141" t="str">
        <f t="shared" si="3"/>
        <v/>
      </c>
      <c r="J97" s="10"/>
      <c r="K97" s="142" t="str">
        <f t="shared" si="4"/>
        <v/>
      </c>
      <c r="L97" s="11"/>
      <c r="M97" s="141" t="str">
        <f t="shared" si="19"/>
        <v/>
      </c>
      <c r="N97" s="10"/>
      <c r="O97" s="141" t="str">
        <f t="shared" si="20"/>
        <v/>
      </c>
    </row>
    <row r="98">
      <c r="A98" s="7" t="s">
        <v>197</v>
      </c>
      <c r="B98" s="7">
        <v>3.0</v>
      </c>
      <c r="C98" s="18">
        <f>C96*6</f>
        <v>780</v>
      </c>
      <c r="D98" s="18">
        <v>714.0</v>
      </c>
      <c r="E98" s="140">
        <f t="shared" si="1"/>
        <v>0.9153846154</v>
      </c>
      <c r="F98" s="20"/>
      <c r="G98" s="141" t="str">
        <f t="shared" si="2"/>
        <v/>
      </c>
      <c r="H98" s="18"/>
      <c r="I98" s="141" t="str">
        <f t="shared" si="3"/>
        <v/>
      </c>
      <c r="J98" s="10"/>
      <c r="K98" s="142" t="str">
        <f t="shared" si="4"/>
        <v/>
      </c>
      <c r="L98" s="11"/>
      <c r="M98" s="141" t="str">
        <f t="shared" si="19"/>
        <v/>
      </c>
      <c r="N98" s="10"/>
      <c r="O98" s="141" t="str">
        <f t="shared" si="20"/>
        <v/>
      </c>
    </row>
    <row r="99">
      <c r="A99" s="7" t="s">
        <v>197</v>
      </c>
      <c r="B99" s="7">
        <v>4.0</v>
      </c>
      <c r="C99" s="18">
        <f>C96*18</f>
        <v>2340</v>
      </c>
      <c r="D99" s="18">
        <v>1250.0</v>
      </c>
      <c r="E99" s="140">
        <f t="shared" si="1"/>
        <v>0.5341880342</v>
      </c>
      <c r="F99" s="20"/>
      <c r="G99" s="141" t="str">
        <f t="shared" si="2"/>
        <v/>
      </c>
      <c r="H99" s="18"/>
      <c r="I99" s="141" t="str">
        <f t="shared" si="3"/>
        <v/>
      </c>
      <c r="J99" s="10"/>
      <c r="K99" s="142" t="str">
        <f t="shared" si="4"/>
        <v/>
      </c>
      <c r="L99" s="11"/>
      <c r="M99" s="141" t="str">
        <f t="shared" si="19"/>
        <v/>
      </c>
      <c r="N99" s="10"/>
      <c r="O99" s="141" t="str">
        <f t="shared" si="20"/>
        <v/>
      </c>
    </row>
    <row r="100">
      <c r="A100" s="7" t="s">
        <v>197</v>
      </c>
      <c r="B100" s="7">
        <v>5.0</v>
      </c>
      <c r="C100" s="18">
        <f>C96*54</f>
        <v>7020</v>
      </c>
      <c r="D100" s="18">
        <v>1964.0</v>
      </c>
      <c r="E100" s="140">
        <f t="shared" si="1"/>
        <v>0.2797720798</v>
      </c>
      <c r="F100" s="20"/>
      <c r="G100" s="141" t="str">
        <f t="shared" si="2"/>
        <v/>
      </c>
      <c r="H100" s="18"/>
      <c r="I100" s="141" t="str">
        <f t="shared" si="3"/>
        <v/>
      </c>
      <c r="J100" s="10"/>
      <c r="K100" s="142" t="str">
        <f t="shared" si="4"/>
        <v/>
      </c>
      <c r="L100" s="11"/>
      <c r="M100" s="141" t="str">
        <f t="shared" si="19"/>
        <v/>
      </c>
      <c r="N100" s="10"/>
      <c r="O100" s="141" t="str">
        <f t="shared" si="20"/>
        <v/>
      </c>
    </row>
    <row r="101">
      <c r="A101" s="7" t="s">
        <v>197</v>
      </c>
      <c r="B101" s="7">
        <v>6.0</v>
      </c>
      <c r="C101" s="18">
        <f t="shared" ref="C101:C102" si="21">C100*3</f>
        <v>21060</v>
      </c>
      <c r="D101" s="18">
        <v>3035.0</v>
      </c>
      <c r="E101" s="140">
        <f t="shared" si="1"/>
        <v>0.1441120608</v>
      </c>
      <c r="F101" s="20"/>
      <c r="G101" s="141" t="str">
        <f t="shared" si="2"/>
        <v/>
      </c>
      <c r="H101" s="18"/>
      <c r="I101" s="141" t="str">
        <f t="shared" si="3"/>
        <v/>
      </c>
      <c r="J101" s="10"/>
      <c r="K101" s="142" t="str">
        <f t="shared" si="4"/>
        <v/>
      </c>
      <c r="L101" s="11"/>
      <c r="M101" s="141" t="str">
        <f t="shared" si="19"/>
        <v/>
      </c>
      <c r="N101" s="10"/>
      <c r="O101" s="141" t="str">
        <f t="shared" si="20"/>
        <v/>
      </c>
    </row>
    <row r="102">
      <c r="A102" s="7" t="s">
        <v>197</v>
      </c>
      <c r="B102" s="7">
        <v>7.0</v>
      </c>
      <c r="C102" s="18">
        <f t="shared" si="21"/>
        <v>63180</v>
      </c>
      <c r="D102" s="18">
        <v>4285.0</v>
      </c>
      <c r="E102" s="140">
        <f t="shared" si="1"/>
        <v>0.0678220956</v>
      </c>
      <c r="F102" s="20"/>
      <c r="G102" s="141" t="str">
        <f t="shared" si="2"/>
        <v/>
      </c>
      <c r="H102" s="18"/>
      <c r="I102" s="141" t="str">
        <f t="shared" si="3"/>
        <v/>
      </c>
      <c r="J102" s="10"/>
      <c r="K102" s="142" t="str">
        <f t="shared" si="4"/>
        <v/>
      </c>
      <c r="L102" s="11"/>
      <c r="M102" s="141" t="str">
        <f t="shared" si="19"/>
        <v/>
      </c>
      <c r="N102" s="10"/>
      <c r="O102" s="141" t="str">
        <f t="shared" si="20"/>
        <v/>
      </c>
    </row>
    <row r="103">
      <c r="A103" s="7" t="s">
        <v>198</v>
      </c>
      <c r="B103" s="7">
        <v>1.0</v>
      </c>
      <c r="C103" s="18">
        <v>130.0</v>
      </c>
      <c r="D103" s="18"/>
      <c r="E103" s="140" t="str">
        <f t="shared" si="1"/>
        <v/>
      </c>
      <c r="F103" s="20">
        <v>35.0</v>
      </c>
      <c r="G103" s="141">
        <f t="shared" si="2"/>
        <v>0.2692307692</v>
      </c>
      <c r="H103" s="18"/>
      <c r="I103" s="141" t="str">
        <f t="shared" si="3"/>
        <v/>
      </c>
      <c r="J103" s="10"/>
      <c r="K103" s="142" t="str">
        <f t="shared" si="4"/>
        <v/>
      </c>
      <c r="L103" s="11"/>
      <c r="M103" s="141" t="str">
        <f t="shared" si="19"/>
        <v/>
      </c>
      <c r="N103" s="10"/>
      <c r="O103" s="141" t="str">
        <f t="shared" si="20"/>
        <v/>
      </c>
    </row>
    <row r="104">
      <c r="A104" s="7" t="s">
        <v>198</v>
      </c>
      <c r="B104" s="7">
        <v>2.0</v>
      </c>
      <c r="C104" s="18">
        <f>C103*2</f>
        <v>260</v>
      </c>
      <c r="D104" s="18"/>
      <c r="E104" s="140" t="str">
        <f t="shared" si="1"/>
        <v/>
      </c>
      <c r="F104" s="20">
        <v>71.0</v>
      </c>
      <c r="G104" s="141">
        <f t="shared" si="2"/>
        <v>0.2730769231</v>
      </c>
      <c r="H104" s="18"/>
      <c r="I104" s="141" t="str">
        <f t="shared" si="3"/>
        <v/>
      </c>
      <c r="J104" s="10"/>
      <c r="K104" s="142" t="str">
        <f t="shared" si="4"/>
        <v/>
      </c>
      <c r="L104" s="11"/>
      <c r="M104" s="141" t="str">
        <f t="shared" si="19"/>
        <v/>
      </c>
      <c r="N104" s="10"/>
      <c r="O104" s="141" t="str">
        <f t="shared" si="20"/>
        <v/>
      </c>
    </row>
    <row r="105">
      <c r="A105" s="7" t="s">
        <v>198</v>
      </c>
      <c r="B105" s="7">
        <v>3.0</v>
      </c>
      <c r="C105" s="18">
        <f>C103*6</f>
        <v>780</v>
      </c>
      <c r="D105" s="18"/>
      <c r="E105" s="140" t="str">
        <f t="shared" si="1"/>
        <v/>
      </c>
      <c r="F105" s="20">
        <v>142.0</v>
      </c>
      <c r="G105" s="141">
        <f t="shared" si="2"/>
        <v>0.1820512821</v>
      </c>
      <c r="H105" s="18"/>
      <c r="I105" s="141" t="str">
        <f t="shared" si="3"/>
        <v/>
      </c>
      <c r="J105" s="10"/>
      <c r="K105" s="142" t="str">
        <f t="shared" si="4"/>
        <v/>
      </c>
      <c r="L105" s="11"/>
      <c r="M105" s="141" t="str">
        <f t="shared" si="19"/>
        <v/>
      </c>
      <c r="N105" s="10"/>
      <c r="O105" s="141" t="str">
        <f t="shared" si="20"/>
        <v/>
      </c>
    </row>
    <row r="106">
      <c r="A106" s="7" t="s">
        <v>198</v>
      </c>
      <c r="B106" s="7">
        <v>4.0</v>
      </c>
      <c r="C106" s="18">
        <f>C103*18</f>
        <v>2340</v>
      </c>
      <c r="D106" s="18"/>
      <c r="E106" s="140" t="str">
        <f t="shared" si="1"/>
        <v/>
      </c>
      <c r="F106" s="20">
        <v>250.0</v>
      </c>
      <c r="G106" s="141">
        <f t="shared" si="2"/>
        <v>0.1068376068</v>
      </c>
      <c r="H106" s="18"/>
      <c r="I106" s="141" t="str">
        <f t="shared" si="3"/>
        <v/>
      </c>
      <c r="J106" s="10"/>
      <c r="K106" s="142" t="str">
        <f t="shared" si="4"/>
        <v/>
      </c>
      <c r="L106" s="11"/>
      <c r="M106" s="141" t="str">
        <f t="shared" si="19"/>
        <v/>
      </c>
      <c r="N106" s="10"/>
      <c r="O106" s="141" t="str">
        <f t="shared" si="20"/>
        <v/>
      </c>
    </row>
    <row r="107">
      <c r="A107" s="7" t="s">
        <v>198</v>
      </c>
      <c r="B107" s="7">
        <v>5.0</v>
      </c>
      <c r="C107" s="18">
        <f>C103*54</f>
        <v>7020</v>
      </c>
      <c r="D107" s="18"/>
      <c r="E107" s="140" t="str">
        <f t="shared" si="1"/>
        <v/>
      </c>
      <c r="F107" s="20">
        <v>392.0</v>
      </c>
      <c r="G107" s="141">
        <f t="shared" si="2"/>
        <v>0.05584045584</v>
      </c>
      <c r="H107" s="18"/>
      <c r="I107" s="141" t="str">
        <f t="shared" si="3"/>
        <v/>
      </c>
      <c r="J107" s="10"/>
      <c r="K107" s="142" t="str">
        <f t="shared" si="4"/>
        <v/>
      </c>
      <c r="L107" s="11"/>
      <c r="M107" s="141" t="str">
        <f t="shared" si="19"/>
        <v/>
      </c>
      <c r="N107" s="10"/>
      <c r="O107" s="141" t="str">
        <f t="shared" si="20"/>
        <v/>
      </c>
    </row>
    <row r="108">
      <c r="A108" s="7" t="s">
        <v>198</v>
      </c>
      <c r="B108" s="7">
        <v>6.0</v>
      </c>
      <c r="C108" s="18">
        <f t="shared" ref="C108:C109" si="22">C107*3</f>
        <v>21060</v>
      </c>
      <c r="D108" s="18"/>
      <c r="E108" s="140" t="str">
        <f t="shared" si="1"/>
        <v/>
      </c>
      <c r="F108" s="20">
        <v>607.0</v>
      </c>
      <c r="G108" s="141">
        <f t="shared" si="2"/>
        <v>0.02882241216</v>
      </c>
      <c r="H108" s="18"/>
      <c r="I108" s="141" t="str">
        <f t="shared" si="3"/>
        <v/>
      </c>
      <c r="J108" s="10"/>
      <c r="K108" s="142" t="str">
        <f t="shared" si="4"/>
        <v/>
      </c>
      <c r="L108" s="11"/>
      <c r="M108" s="141" t="str">
        <f t="shared" si="19"/>
        <v/>
      </c>
      <c r="N108" s="10"/>
      <c r="O108" s="141" t="str">
        <f t="shared" si="20"/>
        <v/>
      </c>
    </row>
    <row r="109">
      <c r="A109" s="7" t="s">
        <v>198</v>
      </c>
      <c r="B109" s="7">
        <v>7.0</v>
      </c>
      <c r="C109" s="18">
        <f t="shared" si="22"/>
        <v>63180</v>
      </c>
      <c r="D109" s="18"/>
      <c r="E109" s="140" t="str">
        <f t="shared" si="1"/>
        <v/>
      </c>
      <c r="F109" s="20">
        <v>857.0</v>
      </c>
      <c r="G109" s="141">
        <f t="shared" si="2"/>
        <v>0.01356441912</v>
      </c>
      <c r="H109" s="18"/>
      <c r="I109" s="141" t="str">
        <f t="shared" si="3"/>
        <v/>
      </c>
      <c r="J109" s="10"/>
      <c r="K109" s="142" t="str">
        <f t="shared" si="4"/>
        <v/>
      </c>
      <c r="L109" s="11"/>
      <c r="M109" s="141" t="str">
        <f t="shared" si="19"/>
        <v/>
      </c>
      <c r="N109" s="10"/>
      <c r="O109" s="141" t="str">
        <f t="shared" si="20"/>
        <v/>
      </c>
    </row>
    <row r="110">
      <c r="A110" s="7" t="s">
        <v>199</v>
      </c>
      <c r="B110" s="7">
        <v>1.0</v>
      </c>
      <c r="C110" s="18">
        <v>130.0</v>
      </c>
      <c r="D110" s="18">
        <v>89.0</v>
      </c>
      <c r="E110" s="140">
        <f t="shared" si="1"/>
        <v>0.6846153846</v>
      </c>
      <c r="F110" s="20"/>
      <c r="G110" s="141" t="str">
        <f t="shared" si="2"/>
        <v/>
      </c>
      <c r="H110" s="18">
        <v>3750.0</v>
      </c>
      <c r="I110" s="141">
        <f t="shared" si="3"/>
        <v>28.84615385</v>
      </c>
      <c r="J110" s="10"/>
      <c r="K110" s="142" t="str">
        <f t="shared" si="4"/>
        <v/>
      </c>
      <c r="L110" s="11"/>
      <c r="M110" s="141" t="str">
        <f t="shared" si="19"/>
        <v/>
      </c>
      <c r="N110" s="10"/>
      <c r="O110" s="141" t="str">
        <f t="shared" si="20"/>
        <v/>
      </c>
    </row>
    <row r="111">
      <c r="A111" s="7" t="s">
        <v>199</v>
      </c>
      <c r="B111" s="7">
        <v>2.0</v>
      </c>
      <c r="C111" s="18">
        <f>C110*2</f>
        <v>260</v>
      </c>
      <c r="D111" s="18">
        <v>178.0</v>
      </c>
      <c r="E111" s="140">
        <f t="shared" si="1"/>
        <v>0.6846153846</v>
      </c>
      <c r="F111" s="20"/>
      <c r="G111" s="141" t="str">
        <f t="shared" si="2"/>
        <v/>
      </c>
      <c r="H111" s="18">
        <v>7500.0</v>
      </c>
      <c r="I111" s="141">
        <f t="shared" si="3"/>
        <v>28.84615385</v>
      </c>
      <c r="J111" s="10"/>
      <c r="K111" s="142" t="str">
        <f t="shared" si="4"/>
        <v/>
      </c>
      <c r="L111" s="11"/>
      <c r="M111" s="141" t="str">
        <f t="shared" si="19"/>
        <v/>
      </c>
      <c r="N111" s="10"/>
      <c r="O111" s="141" t="str">
        <f t="shared" si="20"/>
        <v/>
      </c>
    </row>
    <row r="112">
      <c r="A112" s="7" t="s">
        <v>199</v>
      </c>
      <c r="B112" s="7">
        <v>3.0</v>
      </c>
      <c r="C112" s="18">
        <f>C110*6</f>
        <v>780</v>
      </c>
      <c r="D112" s="18">
        <v>357.0</v>
      </c>
      <c r="E112" s="140">
        <f t="shared" si="1"/>
        <v>0.4576923077</v>
      </c>
      <c r="F112" s="20"/>
      <c r="G112" s="141" t="str">
        <f t="shared" si="2"/>
        <v/>
      </c>
      <c r="H112" s="18">
        <v>15000.0</v>
      </c>
      <c r="I112" s="141">
        <f t="shared" si="3"/>
        <v>19.23076923</v>
      </c>
      <c r="J112" s="10"/>
      <c r="K112" s="142" t="str">
        <f t="shared" si="4"/>
        <v/>
      </c>
      <c r="L112" s="11"/>
      <c r="M112" s="141" t="str">
        <f t="shared" si="19"/>
        <v/>
      </c>
      <c r="N112" s="10"/>
      <c r="O112" s="141" t="str">
        <f t="shared" si="20"/>
        <v/>
      </c>
    </row>
    <row r="113">
      <c r="A113" s="7" t="s">
        <v>199</v>
      </c>
      <c r="B113" s="7">
        <v>4.0</v>
      </c>
      <c r="C113" s="18">
        <f>C110*18</f>
        <v>2340</v>
      </c>
      <c r="D113" s="18">
        <v>625.0</v>
      </c>
      <c r="E113" s="140">
        <f t="shared" si="1"/>
        <v>0.2670940171</v>
      </c>
      <c r="F113" s="20"/>
      <c r="G113" s="141" t="str">
        <f t="shared" si="2"/>
        <v/>
      </c>
      <c r="H113" s="18">
        <v>26250.0</v>
      </c>
      <c r="I113" s="141">
        <f t="shared" si="3"/>
        <v>11.21794872</v>
      </c>
      <c r="J113" s="10"/>
      <c r="K113" s="142" t="str">
        <f t="shared" si="4"/>
        <v/>
      </c>
      <c r="L113" s="11"/>
      <c r="M113" s="141" t="str">
        <f t="shared" si="19"/>
        <v/>
      </c>
      <c r="N113" s="10"/>
      <c r="O113" s="141" t="str">
        <f t="shared" si="20"/>
        <v/>
      </c>
    </row>
    <row r="114">
      <c r="A114" s="7" t="s">
        <v>199</v>
      </c>
      <c r="B114" s="7">
        <v>5.0</v>
      </c>
      <c r="C114" s="18">
        <f>C110*54</f>
        <v>7020</v>
      </c>
      <c r="D114" s="18">
        <v>982.0</v>
      </c>
      <c r="E114" s="140">
        <f t="shared" si="1"/>
        <v>0.1398860399</v>
      </c>
      <c r="F114" s="20"/>
      <c r="G114" s="141" t="str">
        <f t="shared" si="2"/>
        <v/>
      </c>
      <c r="H114" s="18">
        <v>41250.0</v>
      </c>
      <c r="I114" s="141">
        <f t="shared" si="3"/>
        <v>5.876068376</v>
      </c>
      <c r="J114" s="10"/>
      <c r="K114" s="142" t="str">
        <f t="shared" si="4"/>
        <v/>
      </c>
      <c r="L114" s="11"/>
      <c r="M114" s="141" t="str">
        <f t="shared" si="19"/>
        <v/>
      </c>
      <c r="N114" s="10"/>
      <c r="O114" s="141" t="str">
        <f t="shared" si="20"/>
        <v/>
      </c>
    </row>
    <row r="115">
      <c r="A115" s="7" t="s">
        <v>199</v>
      </c>
      <c r="B115" s="7">
        <v>6.0</v>
      </c>
      <c r="C115" s="18">
        <f t="shared" ref="C115:C116" si="23">C114*3</f>
        <v>21060</v>
      </c>
      <c r="D115" s="18">
        <v>1517.0</v>
      </c>
      <c r="E115" s="140">
        <f t="shared" si="1"/>
        <v>0.0720322887</v>
      </c>
      <c r="F115" s="20"/>
      <c r="G115" s="141" t="str">
        <f t="shared" si="2"/>
        <v/>
      </c>
      <c r="H115" s="18">
        <v>63750.0</v>
      </c>
      <c r="I115" s="141">
        <f t="shared" si="3"/>
        <v>3.027065527</v>
      </c>
      <c r="J115" s="10"/>
      <c r="K115" s="142" t="str">
        <f t="shared" si="4"/>
        <v/>
      </c>
      <c r="L115" s="11"/>
      <c r="M115" s="141" t="str">
        <f t="shared" si="19"/>
        <v/>
      </c>
      <c r="N115" s="10"/>
      <c r="O115" s="141" t="str">
        <f t="shared" si="20"/>
        <v/>
      </c>
    </row>
    <row r="116">
      <c r="A116" s="7" t="s">
        <v>199</v>
      </c>
      <c r="B116" s="7">
        <v>7.0</v>
      </c>
      <c r="C116" s="18">
        <f t="shared" si="23"/>
        <v>63180</v>
      </c>
      <c r="D116" s="18">
        <v>2142.0</v>
      </c>
      <c r="E116" s="140">
        <f t="shared" si="1"/>
        <v>0.0339031339</v>
      </c>
      <c r="F116" s="20"/>
      <c r="G116" s="141" t="str">
        <f t="shared" si="2"/>
        <v/>
      </c>
      <c r="H116" s="18">
        <v>90000.0</v>
      </c>
      <c r="I116" s="141">
        <f t="shared" si="3"/>
        <v>1.424501425</v>
      </c>
      <c r="J116" s="10"/>
      <c r="K116" s="142" t="str">
        <f t="shared" si="4"/>
        <v/>
      </c>
      <c r="L116" s="11"/>
      <c r="M116" s="141" t="str">
        <f t="shared" si="19"/>
        <v/>
      </c>
      <c r="N116" s="10"/>
      <c r="O116" s="141" t="str">
        <f t="shared" si="20"/>
        <v/>
      </c>
    </row>
    <row r="117">
      <c r="A117" s="7" t="s">
        <v>200</v>
      </c>
      <c r="B117" s="7">
        <v>1.0</v>
      </c>
      <c r="C117" s="18">
        <v>130.0</v>
      </c>
      <c r="D117" s="18"/>
      <c r="E117" s="140" t="str">
        <f t="shared" si="1"/>
        <v/>
      </c>
      <c r="F117" s="20">
        <v>11.0</v>
      </c>
      <c r="G117" s="141">
        <f t="shared" si="2"/>
        <v>0.08461538462</v>
      </c>
      <c r="H117" s="18">
        <v>5000.0</v>
      </c>
      <c r="I117" s="141">
        <f t="shared" si="3"/>
        <v>38.46153846</v>
      </c>
      <c r="J117" s="10"/>
      <c r="K117" s="142" t="str">
        <f t="shared" si="4"/>
        <v/>
      </c>
      <c r="L117" s="11"/>
      <c r="M117" s="141" t="str">
        <f t="shared" si="19"/>
        <v/>
      </c>
      <c r="N117" s="10"/>
      <c r="O117" s="141" t="str">
        <f t="shared" si="20"/>
        <v/>
      </c>
    </row>
    <row r="118">
      <c r="A118" s="7" t="s">
        <v>200</v>
      </c>
      <c r="B118" s="7">
        <v>2.0</v>
      </c>
      <c r="C118" s="18">
        <f>C117*2</f>
        <v>260</v>
      </c>
      <c r="D118" s="18"/>
      <c r="E118" s="140" t="str">
        <f t="shared" si="1"/>
        <v/>
      </c>
      <c r="F118" s="20">
        <v>23.0</v>
      </c>
      <c r="G118" s="141">
        <f t="shared" si="2"/>
        <v>0.08846153846</v>
      </c>
      <c r="H118" s="18">
        <v>10000.0</v>
      </c>
      <c r="I118" s="141">
        <f t="shared" si="3"/>
        <v>38.46153846</v>
      </c>
      <c r="J118" s="10"/>
      <c r="K118" s="142" t="str">
        <f t="shared" si="4"/>
        <v/>
      </c>
      <c r="L118" s="11"/>
      <c r="M118" s="141" t="str">
        <f t="shared" si="19"/>
        <v/>
      </c>
      <c r="N118" s="10"/>
      <c r="O118" s="141" t="str">
        <f t="shared" si="20"/>
        <v/>
      </c>
    </row>
    <row r="119">
      <c r="A119" s="7" t="s">
        <v>200</v>
      </c>
      <c r="B119" s="7">
        <v>3.0</v>
      </c>
      <c r="C119" s="18">
        <f>C117*6</f>
        <v>780</v>
      </c>
      <c r="D119" s="18"/>
      <c r="E119" s="140" t="str">
        <f t="shared" si="1"/>
        <v/>
      </c>
      <c r="F119" s="20">
        <v>47.0</v>
      </c>
      <c r="G119" s="141">
        <f t="shared" si="2"/>
        <v>0.06025641026</v>
      </c>
      <c r="H119" s="18">
        <v>20000.0</v>
      </c>
      <c r="I119" s="141">
        <f t="shared" si="3"/>
        <v>25.64102564</v>
      </c>
      <c r="J119" s="10"/>
      <c r="K119" s="142" t="str">
        <f t="shared" si="4"/>
        <v/>
      </c>
      <c r="L119" s="11"/>
      <c r="M119" s="141" t="str">
        <f t="shared" si="19"/>
        <v/>
      </c>
      <c r="N119" s="10"/>
      <c r="O119" s="141" t="str">
        <f t="shared" si="20"/>
        <v/>
      </c>
    </row>
    <row r="120">
      <c r="A120" s="7" t="s">
        <v>200</v>
      </c>
      <c r="B120" s="7">
        <v>4.0</v>
      </c>
      <c r="C120" s="18">
        <f>C117*18</f>
        <v>2340</v>
      </c>
      <c r="D120" s="18"/>
      <c r="E120" s="140" t="str">
        <f t="shared" si="1"/>
        <v/>
      </c>
      <c r="F120" s="20">
        <v>83.0</v>
      </c>
      <c r="G120" s="141">
        <f t="shared" si="2"/>
        <v>0.03547008547</v>
      </c>
      <c r="H120" s="18">
        <v>35000.0</v>
      </c>
      <c r="I120" s="141">
        <f t="shared" si="3"/>
        <v>14.95726496</v>
      </c>
      <c r="J120" s="10"/>
      <c r="K120" s="142" t="str">
        <f t="shared" si="4"/>
        <v/>
      </c>
      <c r="L120" s="11"/>
      <c r="M120" s="141" t="str">
        <f t="shared" si="19"/>
        <v/>
      </c>
      <c r="N120" s="10"/>
      <c r="O120" s="141" t="str">
        <f t="shared" si="20"/>
        <v/>
      </c>
    </row>
    <row r="121">
      <c r="A121" s="7" t="s">
        <v>200</v>
      </c>
      <c r="B121" s="7">
        <v>5.0</v>
      </c>
      <c r="C121" s="18">
        <f>C117*54</f>
        <v>7020</v>
      </c>
      <c r="D121" s="18"/>
      <c r="E121" s="140" t="str">
        <f t="shared" si="1"/>
        <v/>
      </c>
      <c r="F121" s="20">
        <v>131.0</v>
      </c>
      <c r="G121" s="141">
        <f t="shared" si="2"/>
        <v>0.01866096866</v>
      </c>
      <c r="H121" s="18">
        <v>55000.0</v>
      </c>
      <c r="I121" s="141">
        <f t="shared" si="3"/>
        <v>7.834757835</v>
      </c>
      <c r="J121" s="10"/>
      <c r="K121" s="142" t="str">
        <f t="shared" si="4"/>
        <v/>
      </c>
      <c r="L121" s="11"/>
      <c r="M121" s="141" t="str">
        <f t="shared" si="19"/>
        <v/>
      </c>
      <c r="N121" s="10"/>
      <c r="O121" s="141" t="str">
        <f t="shared" si="20"/>
        <v/>
      </c>
    </row>
    <row r="122">
      <c r="A122" s="7" t="s">
        <v>200</v>
      </c>
      <c r="B122" s="7">
        <v>6.0</v>
      </c>
      <c r="C122" s="18">
        <f t="shared" ref="C122:C123" si="24">C121*3</f>
        <v>21060</v>
      </c>
      <c r="D122" s="18"/>
      <c r="E122" s="140" t="str">
        <f t="shared" si="1"/>
        <v/>
      </c>
      <c r="F122" s="20">
        <v>202.0</v>
      </c>
      <c r="G122" s="141">
        <f t="shared" si="2"/>
        <v>0.009591642925</v>
      </c>
      <c r="H122" s="18">
        <v>85000.0</v>
      </c>
      <c r="I122" s="141">
        <f t="shared" si="3"/>
        <v>4.036087369</v>
      </c>
      <c r="J122" s="10"/>
      <c r="K122" s="142" t="str">
        <f t="shared" si="4"/>
        <v/>
      </c>
      <c r="L122" s="11"/>
      <c r="M122" s="141" t="str">
        <f t="shared" si="19"/>
        <v/>
      </c>
      <c r="N122" s="10"/>
      <c r="O122" s="141" t="str">
        <f t="shared" si="20"/>
        <v/>
      </c>
    </row>
    <row r="123">
      <c r="A123" s="7" t="s">
        <v>200</v>
      </c>
      <c r="B123" s="7">
        <v>7.0</v>
      </c>
      <c r="C123" s="18">
        <f t="shared" si="24"/>
        <v>63180</v>
      </c>
      <c r="D123" s="18"/>
      <c r="E123" s="140" t="str">
        <f t="shared" si="1"/>
        <v/>
      </c>
      <c r="F123" s="20">
        <v>285.0</v>
      </c>
      <c r="G123" s="141">
        <f t="shared" si="2"/>
        <v>0.004510921178</v>
      </c>
      <c r="H123" s="18">
        <v>120000.0</v>
      </c>
      <c r="I123" s="141">
        <f t="shared" si="3"/>
        <v>1.899335233</v>
      </c>
      <c r="J123" s="10"/>
      <c r="K123" s="142" t="str">
        <f t="shared" si="4"/>
        <v/>
      </c>
      <c r="L123" s="11"/>
      <c r="M123" s="141" t="str">
        <f t="shared" si="19"/>
        <v/>
      </c>
      <c r="N123" s="10"/>
      <c r="O123" s="141" t="str">
        <f t="shared" si="20"/>
        <v/>
      </c>
    </row>
    <row r="124">
      <c r="A124" s="7" t="s">
        <v>201</v>
      </c>
      <c r="B124" s="7">
        <v>1.0</v>
      </c>
      <c r="C124" s="18">
        <v>130.0</v>
      </c>
      <c r="D124" s="18">
        <v>29.0</v>
      </c>
      <c r="E124" s="140">
        <f t="shared" si="1"/>
        <v>0.2230769231</v>
      </c>
      <c r="F124" s="20">
        <v>23.0</v>
      </c>
      <c r="G124" s="141">
        <f t="shared" si="2"/>
        <v>0.1769230769</v>
      </c>
      <c r="H124" s="18">
        <v>1250.0</v>
      </c>
      <c r="I124" s="141">
        <f t="shared" si="3"/>
        <v>9.615384615</v>
      </c>
      <c r="J124" s="10"/>
      <c r="K124" s="142" t="str">
        <f t="shared" si="4"/>
        <v/>
      </c>
      <c r="L124" s="11"/>
      <c r="M124" s="141" t="str">
        <f t="shared" si="19"/>
        <v/>
      </c>
      <c r="N124" s="10"/>
      <c r="O124" s="141" t="str">
        <f t="shared" si="20"/>
        <v/>
      </c>
    </row>
    <row r="125">
      <c r="A125" s="7" t="s">
        <v>201</v>
      </c>
      <c r="B125" s="7">
        <v>2.0</v>
      </c>
      <c r="C125" s="18">
        <f>C124*2</f>
        <v>260</v>
      </c>
      <c r="D125" s="18">
        <v>59.0</v>
      </c>
      <c r="E125" s="140">
        <f t="shared" si="1"/>
        <v>0.2269230769</v>
      </c>
      <c r="F125" s="20">
        <v>47.0</v>
      </c>
      <c r="G125" s="141">
        <f t="shared" si="2"/>
        <v>0.1807692308</v>
      </c>
      <c r="H125" s="18">
        <v>2500.0</v>
      </c>
      <c r="I125" s="141">
        <f t="shared" si="3"/>
        <v>9.615384615</v>
      </c>
      <c r="J125" s="10"/>
      <c r="K125" s="142" t="str">
        <f t="shared" si="4"/>
        <v/>
      </c>
      <c r="L125" s="11"/>
      <c r="M125" s="141" t="str">
        <f t="shared" si="19"/>
        <v/>
      </c>
      <c r="N125" s="10"/>
      <c r="O125" s="141" t="str">
        <f t="shared" si="20"/>
        <v/>
      </c>
    </row>
    <row r="126">
      <c r="A126" s="7" t="s">
        <v>201</v>
      </c>
      <c r="B126" s="7">
        <v>3.0</v>
      </c>
      <c r="C126" s="18">
        <f>C124*6</f>
        <v>780</v>
      </c>
      <c r="D126" s="18">
        <v>119.0</v>
      </c>
      <c r="E126" s="140">
        <f t="shared" si="1"/>
        <v>0.1525641026</v>
      </c>
      <c r="F126" s="20">
        <v>95.0</v>
      </c>
      <c r="G126" s="141">
        <f t="shared" si="2"/>
        <v>0.1217948718</v>
      </c>
      <c r="H126" s="18">
        <v>5000.0</v>
      </c>
      <c r="I126" s="141">
        <f t="shared" si="3"/>
        <v>6.41025641</v>
      </c>
      <c r="J126" s="10"/>
      <c r="K126" s="142" t="str">
        <f t="shared" si="4"/>
        <v/>
      </c>
      <c r="L126" s="11"/>
      <c r="M126" s="141" t="str">
        <f t="shared" si="19"/>
        <v/>
      </c>
      <c r="N126" s="10"/>
      <c r="O126" s="141" t="str">
        <f t="shared" si="20"/>
        <v/>
      </c>
    </row>
    <row r="127">
      <c r="A127" s="7" t="s">
        <v>201</v>
      </c>
      <c r="B127" s="7">
        <v>4.0</v>
      </c>
      <c r="C127" s="18">
        <f>C124*18</f>
        <v>2340</v>
      </c>
      <c r="D127" s="18">
        <v>208.0</v>
      </c>
      <c r="E127" s="140">
        <f t="shared" si="1"/>
        <v>0.08888888889</v>
      </c>
      <c r="F127" s="20">
        <v>166.0</v>
      </c>
      <c r="G127" s="141">
        <f t="shared" si="2"/>
        <v>0.07094017094</v>
      </c>
      <c r="H127" s="18">
        <v>8750.0</v>
      </c>
      <c r="I127" s="141">
        <f t="shared" si="3"/>
        <v>3.739316239</v>
      </c>
      <c r="J127" s="10"/>
      <c r="K127" s="142" t="str">
        <f t="shared" si="4"/>
        <v/>
      </c>
      <c r="L127" s="11"/>
      <c r="M127" s="141" t="str">
        <f t="shared" si="19"/>
        <v/>
      </c>
      <c r="N127" s="10"/>
      <c r="O127" s="141" t="str">
        <f t="shared" si="20"/>
        <v/>
      </c>
    </row>
    <row r="128">
      <c r="A128" s="7" t="s">
        <v>201</v>
      </c>
      <c r="B128" s="7">
        <v>5.0</v>
      </c>
      <c r="C128" s="18">
        <f>C124*54</f>
        <v>7020</v>
      </c>
      <c r="D128" s="18">
        <v>327.0</v>
      </c>
      <c r="E128" s="140">
        <f t="shared" si="1"/>
        <v>0.04658119658</v>
      </c>
      <c r="F128" s="20">
        <v>261.0</v>
      </c>
      <c r="G128" s="141">
        <f t="shared" si="2"/>
        <v>0.03717948718</v>
      </c>
      <c r="H128" s="18">
        <v>13750.0</v>
      </c>
      <c r="I128" s="141">
        <f t="shared" si="3"/>
        <v>1.958689459</v>
      </c>
      <c r="J128" s="10"/>
      <c r="K128" s="142" t="str">
        <f t="shared" si="4"/>
        <v/>
      </c>
      <c r="L128" s="11"/>
      <c r="M128" s="141" t="str">
        <f t="shared" si="19"/>
        <v/>
      </c>
      <c r="N128" s="10"/>
      <c r="O128" s="141" t="str">
        <f t="shared" si="20"/>
        <v/>
      </c>
    </row>
    <row r="129">
      <c r="A129" s="7" t="s">
        <v>201</v>
      </c>
      <c r="B129" s="7">
        <v>6.0</v>
      </c>
      <c r="C129" s="18">
        <f t="shared" ref="C129:C130" si="25">C128*3</f>
        <v>21060</v>
      </c>
      <c r="D129" s="18">
        <v>506.0</v>
      </c>
      <c r="E129" s="140">
        <f t="shared" si="1"/>
        <v>0.02402659069</v>
      </c>
      <c r="F129" s="20">
        <v>404.0</v>
      </c>
      <c r="G129" s="141">
        <f t="shared" si="2"/>
        <v>0.01918328585</v>
      </c>
      <c r="H129" s="18">
        <v>21250.0</v>
      </c>
      <c r="I129" s="141">
        <f t="shared" si="3"/>
        <v>1.009021842</v>
      </c>
      <c r="J129" s="10"/>
      <c r="K129" s="142" t="str">
        <f t="shared" si="4"/>
        <v/>
      </c>
      <c r="L129" s="11"/>
      <c r="M129" s="141" t="str">
        <f t="shared" si="19"/>
        <v/>
      </c>
      <c r="N129" s="10"/>
      <c r="O129" s="141" t="str">
        <f t="shared" si="20"/>
        <v/>
      </c>
    </row>
    <row r="130">
      <c r="A130" s="7" t="s">
        <v>201</v>
      </c>
      <c r="B130" s="7">
        <v>7.0</v>
      </c>
      <c r="C130" s="18">
        <f t="shared" si="25"/>
        <v>63180</v>
      </c>
      <c r="D130" s="18">
        <v>714.0</v>
      </c>
      <c r="E130" s="140">
        <f t="shared" si="1"/>
        <v>0.01130104463</v>
      </c>
      <c r="F130" s="20">
        <v>571.0</v>
      </c>
      <c r="G130" s="141">
        <f t="shared" si="2"/>
        <v>0.009037670149</v>
      </c>
      <c r="H130" s="18">
        <v>30000.0</v>
      </c>
      <c r="I130" s="141">
        <f t="shared" si="3"/>
        <v>0.4748338082</v>
      </c>
      <c r="J130" s="10"/>
      <c r="K130" s="142" t="str">
        <f t="shared" si="4"/>
        <v/>
      </c>
      <c r="L130" s="11"/>
      <c r="M130" s="141" t="str">
        <f t="shared" si="19"/>
        <v/>
      </c>
      <c r="N130" s="10"/>
      <c r="O130" s="141" t="str">
        <f t="shared" si="20"/>
        <v/>
      </c>
    </row>
    <row r="131">
      <c r="C131" s="12"/>
      <c r="D131" s="12"/>
      <c r="E131" s="140"/>
      <c r="F131" s="15"/>
      <c r="G131" s="140"/>
      <c r="H131" s="12"/>
      <c r="I131" s="140"/>
      <c r="J131" s="13"/>
      <c r="K131" s="142"/>
      <c r="L131" s="11"/>
      <c r="M131" s="141"/>
      <c r="N131" s="13"/>
    </row>
    <row r="132">
      <c r="C132" s="12"/>
      <c r="D132" s="12"/>
      <c r="E132" s="140"/>
      <c r="F132" s="15"/>
      <c r="G132" s="140"/>
      <c r="H132" s="12"/>
      <c r="I132" s="140"/>
      <c r="J132" s="13"/>
      <c r="K132" s="142"/>
      <c r="L132" s="11"/>
      <c r="M132" s="141"/>
      <c r="N132" s="13"/>
    </row>
    <row r="133">
      <c r="C133" s="12"/>
      <c r="D133" s="12"/>
      <c r="E133" s="140"/>
      <c r="F133" s="15"/>
      <c r="G133" s="140"/>
      <c r="H133" s="12"/>
      <c r="I133" s="140"/>
      <c r="J133" s="13"/>
      <c r="K133" s="142"/>
      <c r="L133" s="11"/>
      <c r="M133" s="141"/>
      <c r="N133" s="13"/>
    </row>
    <row r="134">
      <c r="C134" s="12"/>
      <c r="D134" s="12"/>
      <c r="E134" s="140"/>
      <c r="F134" s="15"/>
      <c r="G134" s="140"/>
      <c r="H134" s="12"/>
      <c r="I134" s="140"/>
      <c r="J134" s="13"/>
      <c r="K134" s="142"/>
      <c r="L134" s="11"/>
      <c r="M134" s="141"/>
      <c r="N134" s="13"/>
    </row>
    <row r="135">
      <c r="C135" s="12"/>
      <c r="D135" s="12"/>
      <c r="E135" s="140"/>
      <c r="F135" s="15"/>
      <c r="G135" s="140"/>
      <c r="H135" s="12"/>
      <c r="I135" s="140"/>
      <c r="J135" s="13"/>
      <c r="K135" s="142"/>
      <c r="L135" s="11"/>
      <c r="M135" s="141"/>
      <c r="N135" s="13"/>
    </row>
    <row r="136">
      <c r="C136" s="12"/>
      <c r="D136" s="12"/>
      <c r="E136" s="140"/>
      <c r="F136" s="15"/>
      <c r="G136" s="140"/>
      <c r="H136" s="12"/>
      <c r="I136" s="140"/>
      <c r="J136" s="13"/>
      <c r="K136" s="142"/>
      <c r="L136" s="11"/>
      <c r="M136" s="141"/>
      <c r="N136" s="13"/>
    </row>
    <row r="137">
      <c r="C137" s="12"/>
      <c r="D137" s="12"/>
      <c r="E137" s="140"/>
      <c r="F137" s="15"/>
      <c r="G137" s="140"/>
      <c r="H137" s="12"/>
      <c r="I137" s="140"/>
      <c r="J137" s="13"/>
      <c r="K137" s="142"/>
      <c r="L137" s="11"/>
      <c r="M137" s="141"/>
      <c r="N137" s="13"/>
    </row>
    <row r="138">
      <c r="C138" s="12"/>
      <c r="D138" s="12"/>
      <c r="E138" s="140"/>
      <c r="F138" s="15"/>
      <c r="G138" s="140"/>
      <c r="H138" s="12"/>
      <c r="I138" s="140"/>
      <c r="J138" s="13"/>
      <c r="K138" s="142"/>
      <c r="L138" s="11"/>
      <c r="M138" s="141"/>
      <c r="N138" s="13"/>
    </row>
    <row r="139">
      <c r="C139" s="12"/>
      <c r="D139" s="12"/>
      <c r="E139" s="140"/>
      <c r="F139" s="15"/>
      <c r="G139" s="140"/>
      <c r="H139" s="12"/>
      <c r="I139" s="140"/>
      <c r="J139" s="13"/>
      <c r="K139" s="142"/>
      <c r="L139" s="11"/>
      <c r="M139" s="141"/>
      <c r="N139" s="13"/>
    </row>
    <row r="140">
      <c r="C140" s="12"/>
      <c r="D140" s="12"/>
      <c r="E140" s="140"/>
      <c r="F140" s="15"/>
      <c r="G140" s="140"/>
      <c r="H140" s="12"/>
      <c r="I140" s="140"/>
      <c r="J140" s="13"/>
      <c r="K140" s="142"/>
      <c r="L140" s="11"/>
      <c r="M140" s="141"/>
      <c r="N140" s="13"/>
    </row>
    <row r="141">
      <c r="C141" s="12"/>
      <c r="D141" s="12"/>
      <c r="E141" s="140"/>
      <c r="F141" s="15"/>
      <c r="G141" s="140"/>
      <c r="H141" s="12"/>
      <c r="I141" s="140"/>
      <c r="J141" s="13"/>
      <c r="K141" s="142"/>
      <c r="L141" s="11"/>
      <c r="M141" s="141"/>
      <c r="N141" s="13"/>
    </row>
    <row r="142">
      <c r="C142" s="12"/>
      <c r="D142" s="12"/>
      <c r="E142" s="140"/>
      <c r="F142" s="15"/>
      <c r="G142" s="140"/>
      <c r="H142" s="12"/>
      <c r="I142" s="140"/>
      <c r="J142" s="13"/>
      <c r="K142" s="142"/>
      <c r="L142" s="11"/>
      <c r="M142" s="141"/>
      <c r="N142" s="13"/>
    </row>
    <row r="143">
      <c r="C143" s="12"/>
      <c r="D143" s="12"/>
      <c r="E143" s="140"/>
      <c r="F143" s="15"/>
      <c r="G143" s="140"/>
      <c r="H143" s="12"/>
      <c r="I143" s="140"/>
      <c r="J143" s="13"/>
      <c r="K143" s="142"/>
      <c r="L143" s="11"/>
      <c r="M143" s="141"/>
      <c r="N143" s="13"/>
    </row>
    <row r="144">
      <c r="C144" s="12"/>
      <c r="D144" s="12"/>
      <c r="E144" s="140"/>
      <c r="F144" s="15"/>
      <c r="G144" s="140"/>
      <c r="H144" s="12"/>
      <c r="I144" s="140"/>
      <c r="J144" s="13"/>
      <c r="K144" s="142"/>
      <c r="L144" s="11"/>
      <c r="M144" s="141"/>
      <c r="N144" s="13"/>
    </row>
    <row r="145">
      <c r="C145" s="12"/>
      <c r="D145" s="12"/>
      <c r="E145" s="140"/>
      <c r="F145" s="15"/>
      <c r="G145" s="140"/>
      <c r="H145" s="12"/>
      <c r="I145" s="140"/>
      <c r="J145" s="13"/>
      <c r="K145" s="142"/>
      <c r="L145" s="11"/>
      <c r="M145" s="141"/>
      <c r="N145" s="13"/>
    </row>
    <row r="146">
      <c r="C146" s="12"/>
      <c r="D146" s="12"/>
      <c r="E146" s="140"/>
      <c r="F146" s="15"/>
      <c r="G146" s="140"/>
      <c r="H146" s="12"/>
      <c r="I146" s="140"/>
      <c r="J146" s="13"/>
      <c r="K146" s="142"/>
      <c r="L146" s="11"/>
      <c r="M146" s="141"/>
      <c r="N146" s="13"/>
    </row>
    <row r="147">
      <c r="C147" s="12"/>
      <c r="D147" s="12"/>
      <c r="E147" s="140"/>
      <c r="F147" s="15"/>
      <c r="G147" s="140"/>
      <c r="H147" s="12"/>
      <c r="I147" s="140"/>
      <c r="J147" s="13"/>
      <c r="K147" s="142"/>
      <c r="L147" s="11"/>
      <c r="M147" s="141"/>
      <c r="N147" s="13"/>
    </row>
    <row r="148">
      <c r="C148" s="12"/>
      <c r="D148" s="12"/>
      <c r="E148" s="140"/>
      <c r="F148" s="15"/>
      <c r="G148" s="140"/>
      <c r="H148" s="12"/>
      <c r="I148" s="140"/>
      <c r="J148" s="13"/>
      <c r="K148" s="142"/>
      <c r="L148" s="11"/>
      <c r="M148" s="141"/>
      <c r="N148" s="13"/>
    </row>
    <row r="149">
      <c r="C149" s="12"/>
      <c r="D149" s="12"/>
      <c r="E149" s="140"/>
      <c r="F149" s="15"/>
      <c r="G149" s="140"/>
      <c r="H149" s="12"/>
      <c r="I149" s="140"/>
      <c r="J149" s="13"/>
      <c r="K149" s="142"/>
      <c r="L149" s="11"/>
      <c r="M149" s="141"/>
      <c r="N149" s="13"/>
    </row>
    <row r="150">
      <c r="C150" s="12"/>
      <c r="D150" s="12"/>
      <c r="E150" s="140"/>
      <c r="F150" s="15"/>
      <c r="G150" s="140"/>
      <c r="H150" s="12"/>
      <c r="I150" s="140"/>
      <c r="J150" s="13"/>
      <c r="K150" s="142"/>
      <c r="L150" s="11"/>
      <c r="M150" s="141"/>
      <c r="N150" s="13"/>
    </row>
    <row r="151">
      <c r="C151" s="12"/>
      <c r="D151" s="12"/>
      <c r="E151" s="140"/>
      <c r="F151" s="15"/>
      <c r="G151" s="140"/>
      <c r="H151" s="12"/>
      <c r="I151" s="140"/>
      <c r="J151" s="13"/>
      <c r="K151" s="142"/>
      <c r="L151" s="11"/>
      <c r="M151" s="141"/>
      <c r="N151" s="13"/>
    </row>
    <row r="152">
      <c r="C152" s="12"/>
      <c r="D152" s="12"/>
      <c r="E152" s="140"/>
      <c r="F152" s="15"/>
      <c r="G152" s="140"/>
      <c r="H152" s="12"/>
      <c r="I152" s="140"/>
      <c r="J152" s="13"/>
      <c r="K152" s="142"/>
      <c r="L152" s="11"/>
      <c r="M152" s="141"/>
      <c r="N152" s="13"/>
    </row>
    <row r="153">
      <c r="C153" s="12"/>
      <c r="D153" s="12"/>
      <c r="E153" s="140"/>
      <c r="F153" s="15"/>
      <c r="G153" s="140"/>
      <c r="H153" s="12"/>
      <c r="I153" s="140"/>
      <c r="J153" s="13"/>
      <c r="K153" s="142"/>
      <c r="L153" s="11"/>
      <c r="M153" s="141"/>
      <c r="N153" s="13"/>
    </row>
    <row r="154">
      <c r="C154" s="12"/>
      <c r="D154" s="12"/>
      <c r="E154" s="140"/>
      <c r="F154" s="15"/>
      <c r="G154" s="140"/>
      <c r="H154" s="12"/>
      <c r="I154" s="140"/>
      <c r="J154" s="13"/>
      <c r="K154" s="142"/>
      <c r="L154" s="11"/>
      <c r="M154" s="141"/>
      <c r="N154" s="13"/>
    </row>
    <row r="155">
      <c r="C155" s="12"/>
      <c r="D155" s="12"/>
      <c r="E155" s="140"/>
      <c r="F155" s="15"/>
      <c r="G155" s="140"/>
      <c r="H155" s="12"/>
      <c r="I155" s="140"/>
      <c r="J155" s="13"/>
      <c r="K155" s="142"/>
      <c r="L155" s="11"/>
      <c r="M155" s="141"/>
      <c r="N155" s="13"/>
    </row>
    <row r="156">
      <c r="C156" s="12"/>
      <c r="D156" s="12"/>
      <c r="E156" s="140"/>
      <c r="F156" s="15"/>
      <c r="G156" s="140"/>
      <c r="H156" s="12"/>
      <c r="I156" s="140"/>
      <c r="J156" s="13"/>
      <c r="K156" s="142"/>
      <c r="L156" s="11"/>
      <c r="M156" s="141"/>
      <c r="N156" s="13"/>
    </row>
    <row r="157">
      <c r="C157" s="12"/>
      <c r="D157" s="12"/>
      <c r="E157" s="140"/>
      <c r="F157" s="15"/>
      <c r="G157" s="140"/>
      <c r="H157" s="12"/>
      <c r="I157" s="140"/>
      <c r="J157" s="13"/>
      <c r="K157" s="142"/>
      <c r="L157" s="11"/>
      <c r="M157" s="141"/>
      <c r="N157" s="13"/>
    </row>
    <row r="158">
      <c r="C158" s="12"/>
      <c r="D158" s="12"/>
      <c r="E158" s="140"/>
      <c r="F158" s="15"/>
      <c r="G158" s="140"/>
      <c r="H158" s="12"/>
      <c r="I158" s="140"/>
      <c r="J158" s="13"/>
      <c r="K158" s="142"/>
      <c r="L158" s="11"/>
      <c r="M158" s="141"/>
      <c r="N158" s="13"/>
    </row>
    <row r="159">
      <c r="C159" s="12"/>
      <c r="D159" s="12"/>
      <c r="E159" s="140"/>
      <c r="F159" s="15"/>
      <c r="G159" s="140"/>
      <c r="H159" s="12"/>
      <c r="I159" s="140"/>
      <c r="J159" s="13"/>
      <c r="K159" s="142"/>
      <c r="L159" s="11"/>
      <c r="M159" s="141"/>
      <c r="N159" s="13"/>
    </row>
    <row r="160">
      <c r="C160" s="12"/>
      <c r="D160" s="12"/>
      <c r="E160" s="140"/>
      <c r="F160" s="15"/>
      <c r="G160" s="140"/>
      <c r="H160" s="12"/>
      <c r="I160" s="140"/>
      <c r="J160" s="13"/>
      <c r="K160" s="142"/>
      <c r="L160" s="11"/>
      <c r="M160" s="141"/>
      <c r="N160" s="13"/>
    </row>
    <row r="161">
      <c r="C161" s="12"/>
      <c r="D161" s="12"/>
      <c r="E161" s="140"/>
      <c r="F161" s="15"/>
      <c r="G161" s="140"/>
      <c r="H161" s="12"/>
      <c r="I161" s="140"/>
      <c r="J161" s="13"/>
      <c r="K161" s="142"/>
      <c r="L161" s="11"/>
      <c r="M161" s="141"/>
      <c r="N161" s="13"/>
    </row>
    <row r="162">
      <c r="C162" s="12"/>
      <c r="D162" s="12"/>
      <c r="E162" s="140"/>
      <c r="F162" s="15"/>
      <c r="G162" s="140"/>
      <c r="H162" s="12"/>
      <c r="I162" s="140"/>
      <c r="J162" s="13"/>
      <c r="K162" s="142"/>
      <c r="L162" s="11"/>
      <c r="M162" s="141"/>
      <c r="N162" s="13"/>
    </row>
    <row r="163">
      <c r="C163" s="12"/>
      <c r="D163" s="12"/>
      <c r="E163" s="140"/>
      <c r="F163" s="15"/>
      <c r="G163" s="140"/>
      <c r="H163" s="12"/>
      <c r="I163" s="140"/>
      <c r="J163" s="13"/>
      <c r="K163" s="142"/>
      <c r="L163" s="11"/>
      <c r="M163" s="141"/>
      <c r="N163" s="13"/>
    </row>
    <row r="164">
      <c r="C164" s="12"/>
      <c r="D164" s="12"/>
      <c r="E164" s="140"/>
      <c r="F164" s="15"/>
      <c r="G164" s="140"/>
      <c r="H164" s="12"/>
      <c r="I164" s="140"/>
      <c r="J164" s="13"/>
      <c r="K164" s="142"/>
      <c r="L164" s="11"/>
      <c r="M164" s="141"/>
      <c r="N164" s="13"/>
    </row>
    <row r="165">
      <c r="C165" s="12"/>
      <c r="D165" s="12"/>
      <c r="E165" s="140"/>
      <c r="F165" s="15"/>
      <c r="G165" s="140"/>
      <c r="H165" s="12"/>
      <c r="I165" s="140"/>
      <c r="J165" s="13"/>
      <c r="K165" s="142"/>
      <c r="L165" s="11"/>
      <c r="M165" s="141"/>
      <c r="N165" s="13"/>
    </row>
    <row r="166">
      <c r="C166" s="12"/>
      <c r="D166" s="12"/>
      <c r="E166" s="140"/>
      <c r="F166" s="15"/>
      <c r="G166" s="140"/>
      <c r="H166" s="12"/>
      <c r="I166" s="140"/>
      <c r="J166" s="13"/>
      <c r="K166" s="142"/>
      <c r="L166" s="11"/>
      <c r="M166" s="141"/>
      <c r="N166" s="13"/>
    </row>
    <row r="167">
      <c r="C167" s="12"/>
      <c r="D167" s="12"/>
      <c r="E167" s="140"/>
      <c r="F167" s="15"/>
      <c r="G167" s="140"/>
      <c r="H167" s="12"/>
      <c r="I167" s="140"/>
      <c r="J167" s="13"/>
      <c r="K167" s="142"/>
      <c r="L167" s="11"/>
      <c r="M167" s="141"/>
      <c r="N167" s="13"/>
    </row>
    <row r="168">
      <c r="C168" s="12"/>
      <c r="D168" s="12"/>
      <c r="E168" s="140"/>
      <c r="F168" s="15"/>
      <c r="G168" s="140"/>
      <c r="H168" s="12"/>
      <c r="I168" s="140"/>
      <c r="J168" s="13"/>
      <c r="K168" s="142"/>
      <c r="L168" s="11"/>
      <c r="M168" s="141"/>
      <c r="N168" s="13"/>
    </row>
    <row r="169">
      <c r="C169" s="12"/>
      <c r="D169" s="12"/>
      <c r="E169" s="140"/>
      <c r="F169" s="15"/>
      <c r="G169" s="140"/>
      <c r="H169" s="12"/>
      <c r="I169" s="140"/>
      <c r="J169" s="13"/>
      <c r="K169" s="142"/>
      <c r="L169" s="11"/>
      <c r="M169" s="141"/>
      <c r="N169" s="13"/>
    </row>
    <row r="170">
      <c r="C170" s="12"/>
      <c r="D170" s="12"/>
      <c r="E170" s="140"/>
      <c r="F170" s="15"/>
      <c r="G170" s="140"/>
      <c r="H170" s="12"/>
      <c r="I170" s="140"/>
      <c r="J170" s="13"/>
      <c r="K170" s="142"/>
      <c r="L170" s="11"/>
      <c r="M170" s="141"/>
      <c r="N170" s="13"/>
    </row>
    <row r="171">
      <c r="C171" s="12"/>
      <c r="D171" s="12"/>
      <c r="E171" s="140"/>
      <c r="F171" s="15"/>
      <c r="G171" s="140"/>
      <c r="H171" s="12"/>
      <c r="I171" s="140"/>
      <c r="J171" s="13"/>
      <c r="K171" s="142"/>
      <c r="L171" s="11"/>
      <c r="M171" s="141"/>
      <c r="N171" s="13"/>
    </row>
    <row r="172">
      <c r="C172" s="12"/>
      <c r="D172" s="12"/>
      <c r="E172" s="140"/>
      <c r="F172" s="15"/>
      <c r="G172" s="140"/>
      <c r="H172" s="12"/>
      <c r="I172" s="140"/>
      <c r="J172" s="13"/>
      <c r="K172" s="142"/>
      <c r="L172" s="11"/>
      <c r="M172" s="141"/>
      <c r="N172" s="13"/>
    </row>
    <row r="173">
      <c r="C173" s="12"/>
      <c r="D173" s="12"/>
      <c r="E173" s="140"/>
      <c r="F173" s="15"/>
      <c r="G173" s="140"/>
      <c r="H173" s="12"/>
      <c r="I173" s="140"/>
      <c r="J173" s="13"/>
      <c r="K173" s="142"/>
      <c r="L173" s="11"/>
      <c r="M173" s="141"/>
      <c r="N173" s="13"/>
    </row>
    <row r="174">
      <c r="C174" s="12"/>
      <c r="D174" s="12"/>
      <c r="E174" s="140"/>
      <c r="F174" s="15"/>
      <c r="G174" s="140"/>
      <c r="H174" s="12"/>
      <c r="I174" s="140"/>
      <c r="J174" s="13"/>
      <c r="K174" s="142"/>
      <c r="L174" s="11"/>
      <c r="M174" s="141"/>
      <c r="N174" s="13"/>
    </row>
    <row r="175">
      <c r="C175" s="12"/>
      <c r="D175" s="12"/>
      <c r="E175" s="140"/>
      <c r="F175" s="15"/>
      <c r="G175" s="140"/>
      <c r="H175" s="12"/>
      <c r="I175" s="140"/>
      <c r="J175" s="13"/>
      <c r="K175" s="142"/>
      <c r="L175" s="11"/>
      <c r="M175" s="141"/>
      <c r="N175" s="13"/>
    </row>
    <row r="176">
      <c r="C176" s="12"/>
      <c r="D176" s="12"/>
      <c r="E176" s="140"/>
      <c r="F176" s="15"/>
      <c r="G176" s="140"/>
      <c r="H176" s="12"/>
      <c r="I176" s="140"/>
      <c r="J176" s="13"/>
      <c r="K176" s="142"/>
      <c r="L176" s="11"/>
      <c r="M176" s="141"/>
      <c r="N176" s="13"/>
    </row>
    <row r="177">
      <c r="C177" s="12"/>
      <c r="D177" s="12"/>
      <c r="E177" s="140"/>
      <c r="F177" s="15"/>
      <c r="G177" s="140"/>
      <c r="H177" s="12"/>
      <c r="I177" s="140"/>
      <c r="J177" s="13"/>
      <c r="K177" s="142"/>
      <c r="L177" s="11"/>
      <c r="M177" s="141"/>
      <c r="N177" s="13"/>
    </row>
    <row r="178">
      <c r="C178" s="12"/>
      <c r="D178" s="12"/>
      <c r="E178" s="140"/>
      <c r="F178" s="15"/>
      <c r="G178" s="140"/>
      <c r="H178" s="12"/>
      <c r="I178" s="140"/>
      <c r="J178" s="13"/>
      <c r="K178" s="142"/>
      <c r="L178" s="11"/>
      <c r="M178" s="141"/>
      <c r="N178" s="13"/>
    </row>
    <row r="179">
      <c r="C179" s="12"/>
      <c r="D179" s="12"/>
      <c r="E179" s="140"/>
      <c r="F179" s="15"/>
      <c r="G179" s="140"/>
      <c r="H179" s="12"/>
      <c r="I179" s="140"/>
      <c r="J179" s="13"/>
      <c r="K179" s="142"/>
      <c r="L179" s="11"/>
      <c r="M179" s="141"/>
      <c r="N179" s="13"/>
    </row>
    <row r="180">
      <c r="C180" s="12"/>
      <c r="D180" s="12"/>
      <c r="E180" s="140"/>
      <c r="F180" s="15"/>
      <c r="G180" s="140"/>
      <c r="H180" s="12"/>
      <c r="I180" s="140"/>
      <c r="J180" s="13"/>
      <c r="K180" s="142"/>
      <c r="L180" s="11"/>
      <c r="M180" s="141"/>
      <c r="N180" s="13"/>
    </row>
    <row r="181">
      <c r="C181" s="12"/>
      <c r="D181" s="12"/>
      <c r="E181" s="140"/>
      <c r="F181" s="15"/>
      <c r="G181" s="140"/>
      <c r="H181" s="12"/>
      <c r="I181" s="140"/>
      <c r="J181" s="13"/>
      <c r="K181" s="142"/>
      <c r="L181" s="11"/>
      <c r="M181" s="141"/>
      <c r="N181" s="13"/>
    </row>
    <row r="182">
      <c r="C182" s="12"/>
      <c r="D182" s="12"/>
      <c r="E182" s="140"/>
      <c r="F182" s="15"/>
      <c r="G182" s="140"/>
      <c r="H182" s="12"/>
      <c r="I182" s="140"/>
      <c r="J182" s="13"/>
      <c r="K182" s="142"/>
      <c r="L182" s="11"/>
      <c r="M182" s="141"/>
      <c r="N182" s="13"/>
    </row>
    <row r="183">
      <c r="C183" s="12"/>
      <c r="D183" s="12"/>
      <c r="E183" s="140"/>
      <c r="F183" s="15"/>
      <c r="G183" s="140"/>
      <c r="H183" s="12"/>
      <c r="I183" s="140"/>
      <c r="J183" s="13"/>
      <c r="K183" s="142"/>
      <c r="L183" s="11"/>
      <c r="M183" s="141"/>
      <c r="N183" s="13"/>
    </row>
    <row r="184">
      <c r="C184" s="12"/>
      <c r="D184" s="12"/>
      <c r="E184" s="140"/>
      <c r="F184" s="15"/>
      <c r="G184" s="140"/>
      <c r="H184" s="12"/>
      <c r="I184" s="140"/>
      <c r="J184" s="13"/>
      <c r="K184" s="142"/>
      <c r="L184" s="11"/>
      <c r="M184" s="141"/>
      <c r="N184" s="13"/>
    </row>
    <row r="185">
      <c r="C185" s="12"/>
      <c r="D185" s="12"/>
      <c r="E185" s="140"/>
      <c r="F185" s="15"/>
      <c r="G185" s="140"/>
      <c r="H185" s="12"/>
      <c r="I185" s="140"/>
      <c r="J185" s="13"/>
      <c r="K185" s="142"/>
      <c r="L185" s="11"/>
      <c r="M185" s="141"/>
      <c r="N185" s="13"/>
    </row>
    <row r="186">
      <c r="C186" s="12"/>
      <c r="D186" s="12"/>
      <c r="E186" s="140"/>
      <c r="F186" s="15"/>
      <c r="G186" s="140"/>
      <c r="H186" s="12"/>
      <c r="I186" s="140"/>
      <c r="J186" s="13"/>
      <c r="K186" s="142"/>
      <c r="L186" s="11"/>
      <c r="M186" s="141"/>
      <c r="N186" s="13"/>
    </row>
    <row r="187">
      <c r="C187" s="12"/>
      <c r="D187" s="12"/>
      <c r="E187" s="140"/>
      <c r="F187" s="15"/>
      <c r="G187" s="140"/>
      <c r="H187" s="12"/>
      <c r="I187" s="140"/>
      <c r="J187" s="13"/>
      <c r="K187" s="142"/>
      <c r="L187" s="11"/>
      <c r="M187" s="141"/>
      <c r="N187" s="13"/>
    </row>
    <row r="188">
      <c r="C188" s="12"/>
      <c r="D188" s="12"/>
      <c r="E188" s="140"/>
      <c r="F188" s="15"/>
      <c r="G188" s="140"/>
      <c r="H188" s="12"/>
      <c r="I188" s="140"/>
      <c r="J188" s="13"/>
      <c r="K188" s="142"/>
      <c r="L188" s="11"/>
      <c r="M188" s="141"/>
      <c r="N188" s="13"/>
    </row>
    <row r="189">
      <c r="C189" s="12"/>
      <c r="D189" s="12"/>
      <c r="E189" s="140"/>
      <c r="F189" s="15"/>
      <c r="G189" s="140"/>
      <c r="H189" s="12"/>
      <c r="I189" s="140"/>
      <c r="J189" s="13"/>
      <c r="K189" s="142"/>
      <c r="L189" s="11"/>
      <c r="M189" s="141"/>
      <c r="N189" s="13"/>
    </row>
    <row r="190">
      <c r="C190" s="12"/>
      <c r="D190" s="12"/>
      <c r="E190" s="140"/>
      <c r="F190" s="15"/>
      <c r="G190" s="140"/>
      <c r="H190" s="12"/>
      <c r="I190" s="140"/>
      <c r="J190" s="13"/>
      <c r="K190" s="142"/>
      <c r="L190" s="11"/>
      <c r="M190" s="141"/>
      <c r="N190" s="13"/>
    </row>
    <row r="191">
      <c r="C191" s="12"/>
      <c r="D191" s="12"/>
      <c r="E191" s="140"/>
      <c r="F191" s="15"/>
      <c r="G191" s="140"/>
      <c r="H191" s="12"/>
      <c r="I191" s="140"/>
      <c r="J191" s="13"/>
      <c r="K191" s="142"/>
      <c r="L191" s="11"/>
      <c r="M191" s="141"/>
      <c r="N191" s="13"/>
    </row>
    <row r="192">
      <c r="C192" s="12"/>
      <c r="D192" s="12"/>
      <c r="E192" s="140"/>
      <c r="F192" s="15"/>
      <c r="G192" s="140"/>
      <c r="H192" s="12"/>
      <c r="I192" s="140"/>
      <c r="J192" s="13"/>
      <c r="K192" s="142"/>
      <c r="L192" s="11"/>
      <c r="M192" s="141"/>
      <c r="N192" s="13"/>
    </row>
    <row r="193">
      <c r="C193" s="12"/>
      <c r="D193" s="12"/>
      <c r="E193" s="140"/>
      <c r="F193" s="15"/>
      <c r="G193" s="140"/>
      <c r="H193" s="12"/>
      <c r="I193" s="140"/>
      <c r="J193" s="13"/>
      <c r="K193" s="142"/>
      <c r="L193" s="11"/>
      <c r="M193" s="141"/>
      <c r="N193" s="13"/>
    </row>
    <row r="194">
      <c r="C194" s="12"/>
      <c r="D194" s="12"/>
      <c r="E194" s="140"/>
      <c r="F194" s="15"/>
      <c r="G194" s="140"/>
      <c r="H194" s="12"/>
      <c r="I194" s="140"/>
      <c r="J194" s="13"/>
      <c r="K194" s="142"/>
      <c r="L194" s="11"/>
      <c r="M194" s="141"/>
      <c r="N194" s="13"/>
    </row>
    <row r="195">
      <c r="C195" s="12"/>
      <c r="D195" s="12"/>
      <c r="E195" s="140"/>
      <c r="F195" s="15"/>
      <c r="G195" s="140"/>
      <c r="H195" s="12"/>
      <c r="I195" s="140"/>
      <c r="J195" s="13"/>
      <c r="K195" s="142"/>
      <c r="L195" s="11"/>
      <c r="M195" s="141"/>
      <c r="N195" s="13"/>
    </row>
    <row r="196">
      <c r="C196" s="12"/>
      <c r="D196" s="12"/>
      <c r="E196" s="140"/>
      <c r="F196" s="15"/>
      <c r="G196" s="140"/>
      <c r="H196" s="12"/>
      <c r="I196" s="140"/>
      <c r="J196" s="13"/>
      <c r="K196" s="142"/>
      <c r="L196" s="11"/>
      <c r="M196" s="141"/>
      <c r="N196" s="13"/>
    </row>
    <row r="197">
      <c r="C197" s="12"/>
      <c r="D197" s="12"/>
      <c r="E197" s="140"/>
      <c r="F197" s="15"/>
      <c r="G197" s="140"/>
      <c r="H197" s="12"/>
      <c r="I197" s="140"/>
      <c r="J197" s="13"/>
      <c r="K197" s="142"/>
      <c r="L197" s="11"/>
      <c r="M197" s="141"/>
      <c r="N197" s="13"/>
    </row>
    <row r="198">
      <c r="C198" s="12"/>
      <c r="D198" s="12"/>
      <c r="E198" s="140"/>
      <c r="F198" s="15"/>
      <c r="G198" s="140"/>
      <c r="H198" s="12"/>
      <c r="I198" s="140"/>
      <c r="J198" s="13"/>
      <c r="K198" s="142"/>
      <c r="L198" s="11"/>
      <c r="M198" s="141"/>
      <c r="N198" s="13"/>
    </row>
    <row r="199">
      <c r="C199" s="12"/>
      <c r="D199" s="12"/>
      <c r="E199" s="140"/>
      <c r="F199" s="15"/>
      <c r="G199" s="140"/>
      <c r="H199" s="12"/>
      <c r="I199" s="140"/>
      <c r="J199" s="13"/>
      <c r="K199" s="142"/>
      <c r="L199" s="11"/>
      <c r="M199" s="141"/>
      <c r="N199" s="13"/>
    </row>
    <row r="200">
      <c r="C200" s="12"/>
      <c r="D200" s="12"/>
      <c r="E200" s="140"/>
      <c r="F200" s="15"/>
      <c r="G200" s="140"/>
      <c r="H200" s="12"/>
      <c r="I200" s="140"/>
      <c r="J200" s="13"/>
      <c r="K200" s="142"/>
      <c r="L200" s="11"/>
      <c r="M200" s="141"/>
      <c r="N200" s="13"/>
    </row>
    <row r="201">
      <c r="C201" s="12"/>
      <c r="D201" s="12"/>
      <c r="E201" s="140"/>
      <c r="F201" s="15"/>
      <c r="G201" s="140"/>
      <c r="H201" s="12"/>
      <c r="I201" s="140"/>
      <c r="J201" s="13"/>
      <c r="K201" s="142"/>
      <c r="L201" s="11"/>
      <c r="M201" s="141"/>
      <c r="N201" s="13"/>
    </row>
    <row r="202">
      <c r="C202" s="12"/>
      <c r="D202" s="12"/>
      <c r="E202" s="140"/>
      <c r="F202" s="15"/>
      <c r="G202" s="140"/>
      <c r="H202" s="12"/>
      <c r="I202" s="140"/>
      <c r="J202" s="13"/>
      <c r="K202" s="142"/>
      <c r="L202" s="11"/>
      <c r="M202" s="141"/>
      <c r="N202" s="13"/>
    </row>
    <row r="203">
      <c r="C203" s="12"/>
      <c r="D203" s="12"/>
      <c r="E203" s="140"/>
      <c r="F203" s="15"/>
      <c r="G203" s="140"/>
      <c r="H203" s="12"/>
      <c r="I203" s="140"/>
      <c r="J203" s="13"/>
      <c r="K203" s="142"/>
      <c r="L203" s="11"/>
      <c r="M203" s="141"/>
      <c r="N203" s="13"/>
    </row>
    <row r="204">
      <c r="C204" s="12"/>
      <c r="D204" s="12"/>
      <c r="E204" s="140"/>
      <c r="F204" s="15"/>
      <c r="G204" s="140"/>
      <c r="H204" s="12"/>
      <c r="I204" s="140"/>
      <c r="J204" s="13"/>
      <c r="K204" s="142"/>
      <c r="L204" s="11"/>
      <c r="M204" s="141"/>
      <c r="N204" s="13"/>
    </row>
    <row r="205">
      <c r="C205" s="12"/>
      <c r="D205" s="12"/>
      <c r="E205" s="140"/>
      <c r="F205" s="15"/>
      <c r="G205" s="140"/>
      <c r="H205" s="12"/>
      <c r="I205" s="140"/>
      <c r="J205" s="13"/>
      <c r="K205" s="142"/>
      <c r="L205" s="11"/>
      <c r="M205" s="141"/>
      <c r="N205" s="13"/>
    </row>
    <row r="206">
      <c r="C206" s="12"/>
      <c r="D206" s="12"/>
      <c r="E206" s="140"/>
      <c r="F206" s="15"/>
      <c r="G206" s="140"/>
      <c r="H206" s="12"/>
      <c r="I206" s="140"/>
      <c r="J206" s="13"/>
      <c r="K206" s="142"/>
      <c r="L206" s="11"/>
      <c r="M206" s="141"/>
      <c r="N206" s="13"/>
    </row>
    <row r="207">
      <c r="C207" s="12"/>
      <c r="D207" s="12"/>
      <c r="E207" s="140"/>
      <c r="F207" s="15"/>
      <c r="G207" s="140"/>
      <c r="H207" s="12"/>
      <c r="I207" s="140"/>
      <c r="J207" s="13"/>
      <c r="K207" s="142"/>
      <c r="L207" s="11"/>
      <c r="M207" s="141"/>
      <c r="N207" s="13"/>
    </row>
    <row r="208">
      <c r="C208" s="12"/>
      <c r="D208" s="12"/>
      <c r="E208" s="140"/>
      <c r="F208" s="15"/>
      <c r="G208" s="140"/>
      <c r="H208" s="12"/>
      <c r="I208" s="140"/>
      <c r="J208" s="13"/>
      <c r="K208" s="142"/>
      <c r="L208" s="11"/>
      <c r="M208" s="141"/>
      <c r="N208" s="13"/>
    </row>
    <row r="209">
      <c r="C209" s="12"/>
      <c r="D209" s="12"/>
      <c r="E209" s="140"/>
      <c r="F209" s="15"/>
      <c r="G209" s="140"/>
      <c r="H209" s="12"/>
      <c r="I209" s="140"/>
      <c r="J209" s="13"/>
      <c r="K209" s="142"/>
      <c r="L209" s="11"/>
      <c r="M209" s="141"/>
      <c r="N209" s="13"/>
    </row>
    <row r="210">
      <c r="C210" s="12"/>
      <c r="D210" s="12"/>
      <c r="E210" s="140"/>
      <c r="F210" s="15"/>
      <c r="G210" s="140"/>
      <c r="H210" s="12"/>
      <c r="I210" s="140"/>
      <c r="J210" s="13"/>
      <c r="K210" s="142"/>
      <c r="L210" s="11"/>
      <c r="M210" s="141"/>
      <c r="N210" s="13"/>
    </row>
    <row r="211">
      <c r="C211" s="12"/>
      <c r="D211" s="12"/>
      <c r="E211" s="140"/>
      <c r="F211" s="15"/>
      <c r="G211" s="140"/>
      <c r="H211" s="12"/>
      <c r="I211" s="140"/>
      <c r="J211" s="13"/>
      <c r="K211" s="142"/>
      <c r="L211" s="11"/>
      <c r="M211" s="141"/>
      <c r="N211" s="13"/>
    </row>
    <row r="212">
      <c r="C212" s="12"/>
      <c r="D212" s="12"/>
      <c r="E212" s="140"/>
      <c r="F212" s="15"/>
      <c r="G212" s="140"/>
      <c r="H212" s="12"/>
      <c r="I212" s="140"/>
      <c r="J212" s="13"/>
      <c r="K212" s="142"/>
      <c r="L212" s="11"/>
      <c r="M212" s="141"/>
      <c r="N212" s="13"/>
    </row>
    <row r="213">
      <c r="C213" s="12"/>
      <c r="D213" s="12"/>
      <c r="E213" s="140"/>
      <c r="F213" s="15"/>
      <c r="G213" s="140"/>
      <c r="H213" s="12"/>
      <c r="I213" s="140"/>
      <c r="J213" s="13"/>
      <c r="K213" s="142"/>
      <c r="L213" s="11"/>
      <c r="M213" s="141"/>
      <c r="N213" s="13"/>
    </row>
    <row r="214">
      <c r="C214" s="12"/>
      <c r="D214" s="12"/>
      <c r="E214" s="140"/>
      <c r="F214" s="15"/>
      <c r="G214" s="140"/>
      <c r="H214" s="12"/>
      <c r="I214" s="140"/>
      <c r="J214" s="13"/>
      <c r="K214" s="142"/>
      <c r="L214" s="11"/>
      <c r="M214" s="141"/>
      <c r="N214" s="13"/>
    </row>
    <row r="215">
      <c r="C215" s="12"/>
      <c r="D215" s="12"/>
      <c r="E215" s="140"/>
      <c r="F215" s="15"/>
      <c r="G215" s="140"/>
      <c r="H215" s="12"/>
      <c r="I215" s="140"/>
      <c r="J215" s="13"/>
      <c r="K215" s="142"/>
      <c r="L215" s="11"/>
      <c r="M215" s="141"/>
      <c r="N215" s="13"/>
    </row>
    <row r="216">
      <c r="C216" s="12"/>
      <c r="D216" s="12"/>
      <c r="E216" s="140"/>
      <c r="F216" s="15"/>
      <c r="G216" s="140"/>
      <c r="H216" s="12"/>
      <c r="I216" s="140"/>
      <c r="J216" s="13"/>
      <c r="K216" s="142"/>
      <c r="L216" s="11"/>
      <c r="M216" s="141"/>
      <c r="N216" s="13"/>
    </row>
    <row r="217">
      <c r="C217" s="12"/>
      <c r="D217" s="12"/>
      <c r="E217" s="140"/>
      <c r="F217" s="15"/>
      <c r="G217" s="140"/>
      <c r="H217" s="12"/>
      <c r="I217" s="140"/>
      <c r="J217" s="13"/>
      <c r="K217" s="142"/>
      <c r="L217" s="11"/>
      <c r="M217" s="141"/>
      <c r="N217" s="13"/>
    </row>
    <row r="218">
      <c r="C218" s="12"/>
      <c r="D218" s="12"/>
      <c r="E218" s="140"/>
      <c r="F218" s="15"/>
      <c r="G218" s="140"/>
      <c r="H218" s="12"/>
      <c r="I218" s="140"/>
      <c r="J218" s="13"/>
      <c r="K218" s="142"/>
      <c r="L218" s="11"/>
      <c r="M218" s="141"/>
      <c r="N218" s="13"/>
    </row>
    <row r="219">
      <c r="C219" s="12"/>
      <c r="D219" s="12"/>
      <c r="E219" s="140"/>
      <c r="F219" s="15"/>
      <c r="G219" s="140"/>
      <c r="H219" s="12"/>
      <c r="I219" s="140"/>
      <c r="J219" s="13"/>
      <c r="K219" s="142"/>
      <c r="L219" s="11"/>
      <c r="M219" s="141"/>
      <c r="N219" s="13"/>
    </row>
    <row r="220">
      <c r="C220" s="12"/>
      <c r="D220" s="12"/>
      <c r="E220" s="140"/>
      <c r="F220" s="15"/>
      <c r="G220" s="140"/>
      <c r="H220" s="12"/>
      <c r="I220" s="140"/>
      <c r="J220" s="13"/>
      <c r="K220" s="142"/>
      <c r="L220" s="11"/>
      <c r="M220" s="141"/>
      <c r="N220" s="13"/>
    </row>
    <row r="221">
      <c r="C221" s="12"/>
      <c r="D221" s="12"/>
      <c r="E221" s="140"/>
      <c r="F221" s="15"/>
      <c r="G221" s="140"/>
      <c r="H221" s="12"/>
      <c r="I221" s="140"/>
      <c r="J221" s="13"/>
      <c r="K221" s="142"/>
      <c r="L221" s="11"/>
      <c r="M221" s="141"/>
      <c r="N221" s="13"/>
    </row>
    <row r="222">
      <c r="C222" s="12"/>
      <c r="D222" s="12"/>
      <c r="E222" s="140"/>
      <c r="F222" s="15"/>
      <c r="G222" s="140"/>
      <c r="H222" s="12"/>
      <c r="I222" s="140"/>
      <c r="J222" s="13"/>
      <c r="K222" s="142"/>
      <c r="L222" s="11"/>
      <c r="M222" s="141"/>
      <c r="N222" s="13"/>
    </row>
    <row r="223">
      <c r="C223" s="12"/>
      <c r="D223" s="12"/>
      <c r="E223" s="140"/>
      <c r="F223" s="15"/>
      <c r="G223" s="140"/>
      <c r="H223" s="12"/>
      <c r="I223" s="140"/>
      <c r="J223" s="13"/>
      <c r="K223" s="142"/>
      <c r="L223" s="11"/>
      <c r="M223" s="141"/>
      <c r="N223" s="13"/>
    </row>
    <row r="224">
      <c r="C224" s="12"/>
      <c r="D224" s="12"/>
      <c r="E224" s="140"/>
      <c r="F224" s="15"/>
      <c r="G224" s="140"/>
      <c r="H224" s="12"/>
      <c r="I224" s="140"/>
      <c r="J224" s="13"/>
      <c r="K224" s="142"/>
      <c r="L224" s="11"/>
      <c r="M224" s="141"/>
      <c r="N224" s="13"/>
    </row>
    <row r="225">
      <c r="C225" s="12"/>
      <c r="D225" s="12"/>
      <c r="E225" s="140"/>
      <c r="F225" s="15"/>
      <c r="G225" s="140"/>
      <c r="H225" s="12"/>
      <c r="I225" s="140"/>
      <c r="J225" s="13"/>
      <c r="K225" s="142"/>
      <c r="L225" s="11"/>
      <c r="M225" s="141"/>
      <c r="N225" s="13"/>
    </row>
    <row r="226">
      <c r="C226" s="12"/>
      <c r="D226" s="12"/>
      <c r="E226" s="140"/>
      <c r="F226" s="15"/>
      <c r="G226" s="140"/>
      <c r="H226" s="12"/>
      <c r="I226" s="140"/>
      <c r="J226" s="13"/>
      <c r="K226" s="142"/>
      <c r="L226" s="11"/>
      <c r="M226" s="141"/>
      <c r="N226" s="13"/>
    </row>
    <row r="227">
      <c r="C227" s="12"/>
      <c r="D227" s="12"/>
      <c r="E227" s="140"/>
      <c r="F227" s="15"/>
      <c r="G227" s="140"/>
      <c r="H227" s="12"/>
      <c r="I227" s="140"/>
      <c r="J227" s="13"/>
      <c r="K227" s="142"/>
      <c r="L227" s="11"/>
      <c r="M227" s="141"/>
      <c r="N227" s="13"/>
    </row>
    <row r="228">
      <c r="C228" s="12"/>
      <c r="D228" s="12"/>
      <c r="E228" s="140"/>
      <c r="F228" s="15"/>
      <c r="G228" s="140"/>
      <c r="H228" s="12"/>
      <c r="I228" s="140"/>
      <c r="J228" s="13"/>
      <c r="K228" s="142"/>
      <c r="L228" s="11"/>
      <c r="M228" s="141"/>
      <c r="N228" s="13"/>
    </row>
    <row r="229">
      <c r="C229" s="12"/>
      <c r="D229" s="12"/>
      <c r="E229" s="140"/>
      <c r="F229" s="15"/>
      <c r="G229" s="140"/>
      <c r="H229" s="12"/>
      <c r="I229" s="140"/>
      <c r="J229" s="13"/>
      <c r="K229" s="142"/>
      <c r="L229" s="11"/>
      <c r="M229" s="141"/>
      <c r="N229" s="13"/>
    </row>
    <row r="230">
      <c r="C230" s="12"/>
      <c r="D230" s="12"/>
      <c r="E230" s="140"/>
      <c r="F230" s="15"/>
      <c r="G230" s="140"/>
      <c r="H230" s="12"/>
      <c r="I230" s="140"/>
      <c r="J230" s="13"/>
      <c r="K230" s="142"/>
      <c r="L230" s="11"/>
      <c r="M230" s="141"/>
      <c r="N230" s="13"/>
    </row>
    <row r="231">
      <c r="C231" s="12"/>
      <c r="D231" s="12"/>
      <c r="E231" s="140"/>
      <c r="F231" s="15"/>
      <c r="G231" s="140"/>
      <c r="H231" s="12"/>
      <c r="I231" s="140"/>
      <c r="J231" s="13"/>
      <c r="K231" s="142"/>
      <c r="L231" s="11"/>
      <c r="M231" s="141"/>
      <c r="N231" s="13"/>
    </row>
    <row r="232">
      <c r="C232" s="12"/>
      <c r="D232" s="12"/>
      <c r="E232" s="140"/>
      <c r="F232" s="15"/>
      <c r="G232" s="140"/>
      <c r="H232" s="12"/>
      <c r="I232" s="140"/>
      <c r="J232" s="13"/>
      <c r="K232" s="142"/>
      <c r="L232" s="11"/>
      <c r="M232" s="141"/>
      <c r="N232" s="13"/>
    </row>
    <row r="233">
      <c r="C233" s="12"/>
      <c r="D233" s="12"/>
      <c r="E233" s="140"/>
      <c r="F233" s="15"/>
      <c r="G233" s="140"/>
      <c r="H233" s="12"/>
      <c r="I233" s="140"/>
      <c r="J233" s="13"/>
      <c r="K233" s="142"/>
      <c r="L233" s="11"/>
      <c r="M233" s="141"/>
      <c r="N233" s="13"/>
    </row>
    <row r="234">
      <c r="C234" s="12"/>
      <c r="D234" s="12"/>
      <c r="E234" s="140"/>
      <c r="F234" s="15"/>
      <c r="G234" s="140"/>
      <c r="H234" s="12"/>
      <c r="I234" s="140"/>
      <c r="J234" s="13"/>
      <c r="K234" s="142"/>
      <c r="L234" s="11"/>
      <c r="M234" s="141"/>
      <c r="N234" s="13"/>
    </row>
    <row r="235">
      <c r="C235" s="12"/>
      <c r="D235" s="12"/>
      <c r="E235" s="140"/>
      <c r="F235" s="15"/>
      <c r="G235" s="140"/>
      <c r="H235" s="12"/>
      <c r="I235" s="140"/>
      <c r="J235" s="13"/>
      <c r="K235" s="142"/>
      <c r="L235" s="11"/>
      <c r="M235" s="141"/>
      <c r="N235" s="13"/>
    </row>
    <row r="236">
      <c r="C236" s="12"/>
      <c r="D236" s="12"/>
      <c r="E236" s="140"/>
      <c r="F236" s="15"/>
      <c r="G236" s="140"/>
      <c r="H236" s="12"/>
      <c r="I236" s="140"/>
      <c r="J236" s="13"/>
      <c r="K236" s="142"/>
      <c r="L236" s="11"/>
      <c r="M236" s="141"/>
      <c r="N236" s="13"/>
    </row>
    <row r="237">
      <c r="C237" s="12"/>
      <c r="D237" s="12"/>
      <c r="E237" s="140"/>
      <c r="F237" s="15"/>
      <c r="G237" s="140"/>
      <c r="H237" s="12"/>
      <c r="I237" s="140"/>
      <c r="J237" s="13"/>
      <c r="K237" s="142"/>
      <c r="L237" s="11"/>
      <c r="M237" s="141"/>
      <c r="N237" s="13"/>
    </row>
    <row r="238">
      <c r="C238" s="12"/>
      <c r="D238" s="12"/>
      <c r="E238" s="140"/>
      <c r="F238" s="15"/>
      <c r="G238" s="140"/>
      <c r="H238" s="12"/>
      <c r="I238" s="140"/>
      <c r="J238" s="13"/>
      <c r="K238" s="142"/>
      <c r="L238" s="11"/>
      <c r="M238" s="141"/>
      <c r="N238" s="13"/>
    </row>
    <row r="239">
      <c r="C239" s="12"/>
      <c r="D239" s="12"/>
      <c r="E239" s="140"/>
      <c r="F239" s="15"/>
      <c r="G239" s="140"/>
      <c r="H239" s="12"/>
      <c r="I239" s="140"/>
      <c r="J239" s="13"/>
      <c r="K239" s="142"/>
      <c r="L239" s="11"/>
      <c r="M239" s="141"/>
      <c r="N239" s="13"/>
    </row>
    <row r="240">
      <c r="C240" s="12"/>
      <c r="D240" s="12"/>
      <c r="E240" s="140"/>
      <c r="F240" s="15"/>
      <c r="G240" s="140"/>
      <c r="H240" s="12"/>
      <c r="I240" s="140"/>
      <c r="J240" s="13"/>
      <c r="K240" s="142"/>
      <c r="L240" s="11"/>
      <c r="M240" s="141"/>
      <c r="N240" s="13"/>
    </row>
    <row r="241">
      <c r="C241" s="12"/>
      <c r="D241" s="12"/>
      <c r="E241" s="140"/>
      <c r="F241" s="15"/>
      <c r="G241" s="140"/>
      <c r="H241" s="12"/>
      <c r="I241" s="140"/>
      <c r="J241" s="13"/>
      <c r="K241" s="142"/>
      <c r="L241" s="11"/>
      <c r="M241" s="141"/>
      <c r="N241" s="13"/>
    </row>
    <row r="242">
      <c r="C242" s="12"/>
      <c r="D242" s="12"/>
      <c r="E242" s="140"/>
      <c r="F242" s="15"/>
      <c r="G242" s="140"/>
      <c r="H242" s="12"/>
      <c r="I242" s="140"/>
      <c r="J242" s="13"/>
      <c r="K242" s="142"/>
      <c r="L242" s="11"/>
      <c r="M242" s="141"/>
      <c r="N242" s="13"/>
    </row>
    <row r="243">
      <c r="C243" s="12"/>
      <c r="D243" s="12"/>
      <c r="E243" s="140"/>
      <c r="F243" s="15"/>
      <c r="G243" s="140"/>
      <c r="H243" s="12"/>
      <c r="I243" s="140"/>
      <c r="J243" s="13"/>
      <c r="K243" s="142"/>
      <c r="L243" s="11"/>
      <c r="M243" s="141"/>
      <c r="N243" s="13"/>
    </row>
    <row r="244">
      <c r="C244" s="12"/>
      <c r="D244" s="12"/>
      <c r="E244" s="140"/>
      <c r="F244" s="15"/>
      <c r="G244" s="140"/>
      <c r="H244" s="12"/>
      <c r="I244" s="140"/>
      <c r="J244" s="13"/>
      <c r="K244" s="142"/>
      <c r="L244" s="11"/>
      <c r="M244" s="141"/>
      <c r="N244" s="13"/>
    </row>
    <row r="245">
      <c r="C245" s="12"/>
      <c r="D245" s="12"/>
      <c r="E245" s="140"/>
      <c r="F245" s="15"/>
      <c r="G245" s="140"/>
      <c r="H245" s="12"/>
      <c r="I245" s="140"/>
      <c r="J245" s="13"/>
      <c r="K245" s="142"/>
      <c r="L245" s="11"/>
      <c r="M245" s="141"/>
      <c r="N245" s="13"/>
    </row>
    <row r="246">
      <c r="C246" s="12"/>
      <c r="D246" s="12"/>
      <c r="E246" s="140"/>
      <c r="F246" s="15"/>
      <c r="G246" s="140"/>
      <c r="H246" s="12"/>
      <c r="I246" s="140"/>
      <c r="J246" s="13"/>
      <c r="K246" s="142"/>
      <c r="L246" s="11"/>
      <c r="M246" s="141"/>
      <c r="N246" s="13"/>
    </row>
    <row r="247">
      <c r="C247" s="12"/>
      <c r="D247" s="12"/>
      <c r="E247" s="140"/>
      <c r="F247" s="15"/>
      <c r="G247" s="140"/>
      <c r="H247" s="12"/>
      <c r="I247" s="140"/>
      <c r="J247" s="13"/>
      <c r="K247" s="142"/>
      <c r="L247" s="11"/>
      <c r="M247" s="141"/>
      <c r="N247" s="13"/>
    </row>
    <row r="248">
      <c r="C248" s="12"/>
      <c r="D248" s="12"/>
      <c r="E248" s="140"/>
      <c r="F248" s="15"/>
      <c r="G248" s="140"/>
      <c r="H248" s="12"/>
      <c r="I248" s="140"/>
      <c r="J248" s="13"/>
      <c r="K248" s="142"/>
      <c r="L248" s="11"/>
      <c r="M248" s="141"/>
      <c r="N248" s="13"/>
    </row>
    <row r="249">
      <c r="C249" s="12"/>
      <c r="D249" s="12"/>
      <c r="E249" s="140"/>
      <c r="F249" s="15"/>
      <c r="G249" s="140"/>
      <c r="H249" s="12"/>
      <c r="I249" s="140"/>
      <c r="J249" s="13"/>
      <c r="K249" s="142"/>
      <c r="L249" s="11"/>
      <c r="M249" s="141"/>
      <c r="N249" s="13"/>
    </row>
    <row r="250">
      <c r="C250" s="12"/>
      <c r="D250" s="12"/>
      <c r="E250" s="140"/>
      <c r="F250" s="15"/>
      <c r="G250" s="140"/>
      <c r="H250" s="12"/>
      <c r="I250" s="140"/>
      <c r="J250" s="13"/>
      <c r="K250" s="142"/>
      <c r="L250" s="11"/>
      <c r="M250" s="141"/>
      <c r="N250" s="13"/>
    </row>
    <row r="251">
      <c r="C251" s="12"/>
      <c r="D251" s="12"/>
      <c r="E251" s="140"/>
      <c r="F251" s="15"/>
      <c r="G251" s="140"/>
      <c r="H251" s="12"/>
      <c r="I251" s="140"/>
      <c r="J251" s="13"/>
      <c r="K251" s="142"/>
      <c r="L251" s="11"/>
      <c r="M251" s="141"/>
      <c r="N251" s="13"/>
    </row>
    <row r="252">
      <c r="C252" s="12"/>
      <c r="D252" s="12"/>
      <c r="E252" s="140"/>
      <c r="F252" s="15"/>
      <c r="G252" s="140"/>
      <c r="H252" s="12"/>
      <c r="I252" s="140"/>
      <c r="J252" s="13"/>
      <c r="K252" s="142"/>
      <c r="L252" s="11"/>
      <c r="M252" s="141"/>
      <c r="N252" s="13"/>
    </row>
    <row r="253">
      <c r="C253" s="12"/>
      <c r="D253" s="12"/>
      <c r="E253" s="140"/>
      <c r="F253" s="15"/>
      <c r="G253" s="140"/>
      <c r="H253" s="12"/>
      <c r="I253" s="140"/>
      <c r="J253" s="13"/>
      <c r="K253" s="142"/>
      <c r="L253" s="11"/>
      <c r="M253" s="141"/>
      <c r="N253" s="13"/>
    </row>
    <row r="254">
      <c r="C254" s="12"/>
      <c r="D254" s="12"/>
      <c r="E254" s="140"/>
      <c r="F254" s="15"/>
      <c r="G254" s="140"/>
      <c r="H254" s="12"/>
      <c r="I254" s="140"/>
      <c r="J254" s="13"/>
      <c r="K254" s="142"/>
      <c r="L254" s="11"/>
      <c r="M254" s="141"/>
      <c r="N254" s="13"/>
    </row>
    <row r="255">
      <c r="C255" s="12"/>
      <c r="D255" s="12"/>
      <c r="E255" s="140"/>
      <c r="F255" s="15"/>
      <c r="G255" s="140"/>
      <c r="H255" s="12"/>
      <c r="I255" s="140"/>
      <c r="J255" s="13"/>
      <c r="K255" s="142"/>
      <c r="L255" s="11"/>
      <c r="M255" s="141"/>
      <c r="N255" s="13"/>
    </row>
    <row r="256">
      <c r="C256" s="12"/>
      <c r="D256" s="12"/>
      <c r="E256" s="140"/>
      <c r="F256" s="15"/>
      <c r="G256" s="140"/>
      <c r="H256" s="12"/>
      <c r="I256" s="140"/>
      <c r="J256" s="13"/>
      <c r="K256" s="142"/>
      <c r="L256" s="11"/>
      <c r="M256" s="141"/>
      <c r="N256" s="13"/>
    </row>
    <row r="257">
      <c r="C257" s="12"/>
      <c r="D257" s="12"/>
      <c r="E257" s="140"/>
      <c r="F257" s="15"/>
      <c r="G257" s="140"/>
      <c r="H257" s="12"/>
      <c r="I257" s="140"/>
      <c r="J257" s="13"/>
      <c r="K257" s="142"/>
      <c r="L257" s="11"/>
      <c r="M257" s="141"/>
      <c r="N257" s="13"/>
    </row>
    <row r="258">
      <c r="C258" s="12"/>
      <c r="D258" s="12"/>
      <c r="E258" s="140"/>
      <c r="F258" s="15"/>
      <c r="G258" s="140"/>
      <c r="H258" s="12"/>
      <c r="I258" s="140"/>
      <c r="J258" s="13"/>
      <c r="K258" s="142"/>
      <c r="L258" s="11"/>
      <c r="M258" s="141"/>
      <c r="N258" s="13"/>
    </row>
    <row r="259">
      <c r="C259" s="12"/>
      <c r="D259" s="12"/>
      <c r="E259" s="140"/>
      <c r="F259" s="15"/>
      <c r="G259" s="140"/>
      <c r="H259" s="12"/>
      <c r="I259" s="140"/>
      <c r="J259" s="13"/>
      <c r="K259" s="142"/>
      <c r="L259" s="11"/>
      <c r="M259" s="141"/>
      <c r="N259" s="13"/>
    </row>
    <row r="260">
      <c r="C260" s="12"/>
      <c r="D260" s="12"/>
      <c r="E260" s="140"/>
      <c r="F260" s="15"/>
      <c r="G260" s="140"/>
      <c r="H260" s="12"/>
      <c r="I260" s="140"/>
      <c r="J260" s="13"/>
      <c r="K260" s="142"/>
      <c r="L260" s="11"/>
      <c r="M260" s="141"/>
      <c r="N260" s="13"/>
    </row>
    <row r="261">
      <c r="C261" s="12"/>
      <c r="D261" s="12"/>
      <c r="E261" s="140"/>
      <c r="F261" s="15"/>
      <c r="G261" s="140"/>
      <c r="H261" s="12"/>
      <c r="I261" s="140"/>
      <c r="J261" s="13"/>
      <c r="K261" s="142"/>
      <c r="L261" s="11"/>
      <c r="M261" s="141"/>
      <c r="N261" s="13"/>
    </row>
    <row r="262">
      <c r="C262" s="12"/>
      <c r="D262" s="12"/>
      <c r="E262" s="140"/>
      <c r="F262" s="15"/>
      <c r="G262" s="140"/>
      <c r="H262" s="12"/>
      <c r="I262" s="140"/>
      <c r="J262" s="13"/>
      <c r="K262" s="142"/>
      <c r="L262" s="11"/>
      <c r="M262" s="141"/>
      <c r="N262" s="13"/>
    </row>
    <row r="263">
      <c r="C263" s="12"/>
      <c r="D263" s="12"/>
      <c r="E263" s="140"/>
      <c r="F263" s="15"/>
      <c r="G263" s="140"/>
      <c r="H263" s="12"/>
      <c r="I263" s="140"/>
      <c r="J263" s="13"/>
      <c r="K263" s="142"/>
      <c r="L263" s="11"/>
      <c r="M263" s="141"/>
      <c r="N263" s="13"/>
    </row>
    <row r="264">
      <c r="C264" s="12"/>
      <c r="D264" s="12"/>
      <c r="E264" s="140"/>
      <c r="F264" s="15"/>
      <c r="G264" s="140"/>
      <c r="H264" s="12"/>
      <c r="I264" s="140"/>
      <c r="J264" s="13"/>
      <c r="K264" s="142"/>
      <c r="L264" s="11"/>
      <c r="M264" s="141"/>
      <c r="N264" s="13"/>
    </row>
    <row r="265">
      <c r="C265" s="12"/>
      <c r="D265" s="12"/>
      <c r="E265" s="140"/>
      <c r="F265" s="15"/>
      <c r="G265" s="140"/>
      <c r="H265" s="12"/>
      <c r="I265" s="140"/>
      <c r="J265" s="13"/>
      <c r="K265" s="142"/>
      <c r="L265" s="11"/>
      <c r="M265" s="141"/>
      <c r="N265" s="13"/>
    </row>
    <row r="266">
      <c r="C266" s="12"/>
      <c r="D266" s="12"/>
      <c r="E266" s="140"/>
      <c r="F266" s="15"/>
      <c r="G266" s="140"/>
      <c r="H266" s="12"/>
      <c r="I266" s="140"/>
      <c r="J266" s="13"/>
      <c r="K266" s="142"/>
      <c r="L266" s="11"/>
      <c r="M266" s="141"/>
      <c r="N266" s="13"/>
    </row>
    <row r="267">
      <c r="C267" s="12"/>
      <c r="D267" s="12"/>
      <c r="E267" s="140"/>
      <c r="F267" s="15"/>
      <c r="G267" s="140"/>
      <c r="H267" s="12"/>
      <c r="I267" s="140"/>
      <c r="J267" s="13"/>
      <c r="K267" s="142"/>
      <c r="L267" s="11"/>
      <c r="M267" s="141"/>
      <c r="N267" s="13"/>
    </row>
    <row r="268">
      <c r="C268" s="12"/>
      <c r="D268" s="12"/>
      <c r="E268" s="140"/>
      <c r="F268" s="15"/>
      <c r="G268" s="140"/>
      <c r="H268" s="12"/>
      <c r="I268" s="140"/>
      <c r="J268" s="13"/>
      <c r="K268" s="142"/>
      <c r="L268" s="11"/>
      <c r="M268" s="141"/>
      <c r="N268" s="13"/>
    </row>
    <row r="269">
      <c r="C269" s="12"/>
      <c r="D269" s="12"/>
      <c r="E269" s="140"/>
      <c r="F269" s="15"/>
      <c r="G269" s="140"/>
      <c r="H269" s="12"/>
      <c r="I269" s="140"/>
      <c r="J269" s="13"/>
      <c r="K269" s="142"/>
      <c r="L269" s="11"/>
      <c r="M269" s="141"/>
      <c r="N269" s="13"/>
    </row>
    <row r="270">
      <c r="C270" s="12"/>
      <c r="D270" s="12"/>
      <c r="E270" s="140"/>
      <c r="F270" s="15"/>
      <c r="G270" s="140"/>
      <c r="H270" s="12"/>
      <c r="I270" s="140"/>
      <c r="J270" s="13"/>
      <c r="K270" s="142"/>
      <c r="L270" s="11"/>
      <c r="M270" s="141"/>
      <c r="N270" s="13"/>
    </row>
    <row r="271">
      <c r="C271" s="12"/>
      <c r="D271" s="12"/>
      <c r="E271" s="140"/>
      <c r="F271" s="15"/>
      <c r="G271" s="140"/>
      <c r="H271" s="12"/>
      <c r="I271" s="140"/>
      <c r="J271" s="13"/>
      <c r="K271" s="142"/>
      <c r="L271" s="11"/>
      <c r="M271" s="141"/>
      <c r="N271" s="13"/>
    </row>
    <row r="272">
      <c r="C272" s="12"/>
      <c r="D272" s="12"/>
      <c r="E272" s="140"/>
      <c r="F272" s="15"/>
      <c r="G272" s="140"/>
      <c r="H272" s="12"/>
      <c r="I272" s="140"/>
      <c r="J272" s="13"/>
      <c r="K272" s="142"/>
      <c r="L272" s="11"/>
      <c r="M272" s="141"/>
      <c r="N272" s="13"/>
    </row>
    <row r="273">
      <c r="C273" s="12"/>
      <c r="D273" s="12"/>
      <c r="E273" s="140"/>
      <c r="F273" s="15"/>
      <c r="G273" s="140"/>
      <c r="H273" s="12"/>
      <c r="I273" s="140"/>
      <c r="J273" s="13"/>
      <c r="K273" s="142"/>
      <c r="L273" s="11"/>
      <c r="M273" s="141"/>
      <c r="N273" s="13"/>
    </row>
    <row r="274">
      <c r="C274" s="12"/>
      <c r="D274" s="12"/>
      <c r="E274" s="140"/>
      <c r="F274" s="15"/>
      <c r="G274" s="140"/>
      <c r="H274" s="12"/>
      <c r="I274" s="140"/>
      <c r="J274" s="13"/>
      <c r="K274" s="142"/>
      <c r="L274" s="11"/>
      <c r="M274" s="141"/>
      <c r="N274" s="13"/>
    </row>
    <row r="275">
      <c r="C275" s="12"/>
      <c r="D275" s="12"/>
      <c r="E275" s="140"/>
      <c r="F275" s="15"/>
      <c r="G275" s="140"/>
      <c r="H275" s="12"/>
      <c r="I275" s="140"/>
      <c r="J275" s="13"/>
      <c r="K275" s="142"/>
      <c r="L275" s="11"/>
      <c r="M275" s="141"/>
      <c r="N275" s="13"/>
    </row>
    <row r="276">
      <c r="C276" s="12"/>
      <c r="D276" s="12"/>
      <c r="E276" s="140"/>
      <c r="F276" s="15"/>
      <c r="G276" s="140"/>
      <c r="H276" s="12"/>
      <c r="I276" s="140"/>
      <c r="J276" s="13"/>
      <c r="K276" s="142"/>
      <c r="L276" s="11"/>
      <c r="M276" s="141"/>
      <c r="N276" s="13"/>
    </row>
    <row r="277">
      <c r="C277" s="12"/>
      <c r="D277" s="12"/>
      <c r="E277" s="140"/>
      <c r="F277" s="15"/>
      <c r="G277" s="140"/>
      <c r="H277" s="12"/>
      <c r="I277" s="140"/>
      <c r="J277" s="13"/>
      <c r="K277" s="142"/>
      <c r="L277" s="11"/>
      <c r="M277" s="141"/>
      <c r="N277" s="13"/>
    </row>
    <row r="278">
      <c r="C278" s="12"/>
      <c r="D278" s="12"/>
      <c r="E278" s="140"/>
      <c r="F278" s="15"/>
      <c r="G278" s="140"/>
      <c r="H278" s="12"/>
      <c r="I278" s="140"/>
      <c r="J278" s="13"/>
      <c r="K278" s="142"/>
      <c r="L278" s="11"/>
      <c r="M278" s="141"/>
      <c r="N278" s="13"/>
    </row>
    <row r="279">
      <c r="C279" s="12"/>
      <c r="D279" s="12"/>
      <c r="E279" s="140"/>
      <c r="F279" s="15"/>
      <c r="G279" s="140"/>
      <c r="H279" s="12"/>
      <c r="I279" s="140"/>
      <c r="J279" s="13"/>
      <c r="K279" s="142"/>
      <c r="L279" s="11"/>
      <c r="M279" s="141"/>
      <c r="N279" s="13"/>
    </row>
    <row r="280">
      <c r="C280" s="12"/>
      <c r="D280" s="12"/>
      <c r="E280" s="140"/>
      <c r="F280" s="15"/>
      <c r="G280" s="140"/>
      <c r="H280" s="12"/>
      <c r="I280" s="140"/>
      <c r="J280" s="13"/>
      <c r="K280" s="142"/>
      <c r="L280" s="11"/>
      <c r="M280" s="141"/>
      <c r="N280" s="13"/>
    </row>
    <row r="281">
      <c r="C281" s="12"/>
      <c r="D281" s="12"/>
      <c r="E281" s="140"/>
      <c r="F281" s="15"/>
      <c r="G281" s="140"/>
      <c r="H281" s="12"/>
      <c r="I281" s="140"/>
      <c r="J281" s="13"/>
      <c r="K281" s="142"/>
      <c r="L281" s="11"/>
      <c r="M281" s="141"/>
      <c r="N281" s="13"/>
    </row>
    <row r="282">
      <c r="C282" s="12"/>
      <c r="D282" s="12"/>
      <c r="E282" s="140"/>
      <c r="F282" s="15"/>
      <c r="G282" s="140"/>
      <c r="H282" s="12"/>
      <c r="I282" s="140"/>
      <c r="J282" s="13"/>
      <c r="K282" s="142"/>
      <c r="L282" s="11"/>
      <c r="M282" s="141"/>
      <c r="N282" s="13"/>
    </row>
    <row r="283">
      <c r="C283" s="12"/>
      <c r="D283" s="12"/>
      <c r="E283" s="140"/>
      <c r="F283" s="15"/>
      <c r="G283" s="140"/>
      <c r="H283" s="12"/>
      <c r="I283" s="140"/>
      <c r="J283" s="13"/>
      <c r="K283" s="142"/>
      <c r="L283" s="11"/>
      <c r="M283" s="141"/>
      <c r="N283" s="13"/>
    </row>
    <row r="284">
      <c r="C284" s="12"/>
      <c r="D284" s="12"/>
      <c r="E284" s="140"/>
      <c r="F284" s="15"/>
      <c r="G284" s="140"/>
      <c r="H284" s="12"/>
      <c r="I284" s="140"/>
      <c r="J284" s="13"/>
      <c r="K284" s="142"/>
      <c r="L284" s="11"/>
      <c r="M284" s="141"/>
      <c r="N284" s="13"/>
    </row>
    <row r="285">
      <c r="C285" s="12"/>
      <c r="D285" s="12"/>
      <c r="E285" s="140"/>
      <c r="F285" s="15"/>
      <c r="G285" s="140"/>
      <c r="H285" s="12"/>
      <c r="I285" s="140"/>
      <c r="J285" s="13"/>
      <c r="K285" s="142"/>
      <c r="L285" s="11"/>
      <c r="M285" s="141"/>
      <c r="N285" s="13"/>
    </row>
    <row r="286">
      <c r="C286" s="12"/>
      <c r="D286" s="12"/>
      <c r="E286" s="140"/>
      <c r="F286" s="15"/>
      <c r="G286" s="140"/>
      <c r="H286" s="12"/>
      <c r="I286" s="140"/>
      <c r="J286" s="13"/>
      <c r="K286" s="142"/>
      <c r="L286" s="11"/>
      <c r="M286" s="141"/>
      <c r="N286" s="13"/>
    </row>
    <row r="287">
      <c r="C287" s="12"/>
      <c r="D287" s="12"/>
      <c r="E287" s="140"/>
      <c r="F287" s="15"/>
      <c r="G287" s="140"/>
      <c r="H287" s="12"/>
      <c r="I287" s="140"/>
      <c r="J287" s="13"/>
      <c r="K287" s="142"/>
      <c r="L287" s="11"/>
      <c r="M287" s="141"/>
      <c r="N287" s="13"/>
    </row>
    <row r="288">
      <c r="C288" s="12"/>
      <c r="D288" s="12"/>
      <c r="E288" s="140"/>
      <c r="F288" s="15"/>
      <c r="G288" s="140"/>
      <c r="H288" s="12"/>
      <c r="I288" s="140"/>
      <c r="J288" s="13"/>
      <c r="K288" s="142"/>
      <c r="L288" s="11"/>
      <c r="M288" s="141"/>
      <c r="N288" s="13"/>
    </row>
    <row r="289">
      <c r="C289" s="12"/>
      <c r="D289" s="12"/>
      <c r="E289" s="140"/>
      <c r="F289" s="15"/>
      <c r="G289" s="140"/>
      <c r="H289" s="12"/>
      <c r="I289" s="140"/>
      <c r="J289" s="13"/>
      <c r="K289" s="142"/>
      <c r="L289" s="11"/>
      <c r="M289" s="141"/>
      <c r="N289" s="13"/>
    </row>
    <row r="290">
      <c r="C290" s="12"/>
      <c r="D290" s="12"/>
      <c r="E290" s="140"/>
      <c r="F290" s="15"/>
      <c r="G290" s="140"/>
      <c r="H290" s="12"/>
      <c r="I290" s="140"/>
      <c r="J290" s="13"/>
      <c r="K290" s="142"/>
      <c r="L290" s="11"/>
      <c r="M290" s="141"/>
      <c r="N290" s="13"/>
    </row>
    <row r="291">
      <c r="C291" s="12"/>
      <c r="D291" s="12"/>
      <c r="E291" s="140"/>
      <c r="F291" s="15"/>
      <c r="G291" s="140"/>
      <c r="H291" s="12"/>
      <c r="I291" s="140"/>
      <c r="J291" s="13"/>
      <c r="K291" s="142"/>
      <c r="L291" s="11"/>
      <c r="M291" s="141"/>
      <c r="N291" s="13"/>
    </row>
    <row r="292">
      <c r="C292" s="12"/>
      <c r="D292" s="12"/>
      <c r="E292" s="140"/>
      <c r="F292" s="15"/>
      <c r="G292" s="140"/>
      <c r="H292" s="12"/>
      <c r="I292" s="140"/>
      <c r="J292" s="13"/>
      <c r="K292" s="142"/>
      <c r="L292" s="11"/>
      <c r="M292" s="141"/>
      <c r="N292" s="13"/>
    </row>
    <row r="293">
      <c r="C293" s="12"/>
      <c r="D293" s="12"/>
      <c r="E293" s="140"/>
      <c r="F293" s="15"/>
      <c r="G293" s="140"/>
      <c r="H293" s="12"/>
      <c r="I293" s="140"/>
      <c r="J293" s="13"/>
      <c r="K293" s="142"/>
      <c r="L293" s="11"/>
      <c r="M293" s="141"/>
      <c r="N293" s="13"/>
    </row>
    <row r="294">
      <c r="C294" s="12"/>
      <c r="D294" s="12"/>
      <c r="E294" s="140"/>
      <c r="F294" s="15"/>
      <c r="G294" s="140"/>
      <c r="H294" s="12"/>
      <c r="I294" s="140"/>
      <c r="J294" s="13"/>
      <c r="K294" s="142"/>
      <c r="L294" s="11"/>
      <c r="M294" s="141"/>
      <c r="N294" s="13"/>
    </row>
    <row r="295">
      <c r="C295" s="12"/>
      <c r="D295" s="12"/>
      <c r="E295" s="140"/>
      <c r="F295" s="15"/>
      <c r="G295" s="140"/>
      <c r="H295" s="12"/>
      <c r="I295" s="140"/>
      <c r="J295" s="13"/>
      <c r="K295" s="142"/>
      <c r="L295" s="11"/>
      <c r="M295" s="141"/>
      <c r="N295" s="13"/>
    </row>
    <row r="296">
      <c r="C296" s="12"/>
      <c r="D296" s="12"/>
      <c r="E296" s="140"/>
      <c r="F296" s="15"/>
      <c r="G296" s="140"/>
      <c r="H296" s="12"/>
      <c r="I296" s="140"/>
      <c r="J296" s="13"/>
      <c r="K296" s="142"/>
      <c r="L296" s="11"/>
      <c r="M296" s="141"/>
      <c r="N296" s="13"/>
    </row>
    <row r="297">
      <c r="C297" s="12"/>
      <c r="D297" s="12"/>
      <c r="E297" s="140"/>
      <c r="F297" s="15"/>
      <c r="G297" s="140"/>
      <c r="H297" s="12"/>
      <c r="I297" s="140"/>
      <c r="J297" s="13"/>
      <c r="K297" s="142"/>
      <c r="L297" s="11"/>
      <c r="M297" s="141"/>
      <c r="N297" s="13"/>
    </row>
    <row r="298">
      <c r="C298" s="12"/>
      <c r="D298" s="12"/>
      <c r="E298" s="140"/>
      <c r="F298" s="15"/>
      <c r="G298" s="140"/>
      <c r="H298" s="12"/>
      <c r="I298" s="140"/>
      <c r="J298" s="13"/>
      <c r="K298" s="142"/>
      <c r="L298" s="11"/>
      <c r="M298" s="141"/>
      <c r="N298" s="13"/>
    </row>
    <row r="299">
      <c r="C299" s="12"/>
      <c r="D299" s="12"/>
      <c r="E299" s="140"/>
      <c r="F299" s="15"/>
      <c r="G299" s="140"/>
      <c r="H299" s="12"/>
      <c r="I299" s="140"/>
      <c r="J299" s="13"/>
      <c r="K299" s="142"/>
      <c r="L299" s="11"/>
      <c r="M299" s="141"/>
      <c r="N299" s="13"/>
    </row>
    <row r="300">
      <c r="C300" s="12"/>
      <c r="D300" s="12"/>
      <c r="E300" s="140"/>
      <c r="F300" s="15"/>
      <c r="G300" s="140"/>
      <c r="H300" s="12"/>
      <c r="I300" s="140"/>
      <c r="J300" s="13"/>
      <c r="K300" s="142"/>
      <c r="L300" s="11"/>
      <c r="M300" s="141"/>
      <c r="N300" s="13"/>
    </row>
    <row r="301">
      <c r="C301" s="12"/>
      <c r="D301" s="12"/>
      <c r="E301" s="140"/>
      <c r="F301" s="15"/>
      <c r="G301" s="140"/>
      <c r="H301" s="12"/>
      <c r="I301" s="140"/>
      <c r="J301" s="13"/>
      <c r="K301" s="142"/>
      <c r="L301" s="11"/>
      <c r="M301" s="141"/>
      <c r="N301" s="13"/>
    </row>
    <row r="302">
      <c r="C302" s="12"/>
      <c r="D302" s="12"/>
      <c r="E302" s="140"/>
      <c r="F302" s="15"/>
      <c r="G302" s="140"/>
      <c r="H302" s="12"/>
      <c r="I302" s="140"/>
      <c r="J302" s="13"/>
      <c r="K302" s="142"/>
      <c r="L302" s="11"/>
      <c r="M302" s="141"/>
      <c r="N302" s="13"/>
    </row>
    <row r="303">
      <c r="C303" s="12"/>
      <c r="D303" s="12"/>
      <c r="E303" s="140"/>
      <c r="F303" s="15"/>
      <c r="G303" s="140"/>
      <c r="H303" s="12"/>
      <c r="I303" s="140"/>
      <c r="J303" s="13"/>
      <c r="K303" s="142"/>
      <c r="L303" s="11"/>
      <c r="M303" s="141"/>
      <c r="N303" s="13"/>
    </row>
    <row r="304">
      <c r="C304" s="12"/>
      <c r="D304" s="12"/>
      <c r="E304" s="140"/>
      <c r="F304" s="15"/>
      <c r="G304" s="140"/>
      <c r="H304" s="12"/>
      <c r="I304" s="140"/>
      <c r="J304" s="13"/>
      <c r="K304" s="142"/>
      <c r="L304" s="11"/>
      <c r="M304" s="141"/>
      <c r="N304" s="13"/>
    </row>
    <row r="305">
      <c r="C305" s="12"/>
      <c r="D305" s="12"/>
      <c r="E305" s="140"/>
      <c r="F305" s="15"/>
      <c r="G305" s="140"/>
      <c r="H305" s="12"/>
      <c r="I305" s="140"/>
      <c r="J305" s="13"/>
      <c r="K305" s="142"/>
      <c r="L305" s="11"/>
      <c r="M305" s="141"/>
      <c r="N305" s="13"/>
    </row>
    <row r="306">
      <c r="C306" s="12"/>
      <c r="D306" s="12"/>
      <c r="E306" s="140"/>
      <c r="F306" s="15"/>
      <c r="G306" s="140"/>
      <c r="H306" s="12"/>
      <c r="I306" s="140"/>
      <c r="J306" s="13"/>
      <c r="K306" s="142"/>
      <c r="L306" s="11"/>
      <c r="M306" s="141"/>
      <c r="N306" s="13"/>
    </row>
    <row r="307">
      <c r="C307" s="12"/>
      <c r="D307" s="12"/>
      <c r="E307" s="140"/>
      <c r="F307" s="15"/>
      <c r="G307" s="140"/>
      <c r="H307" s="12"/>
      <c r="I307" s="140"/>
      <c r="J307" s="13"/>
      <c r="K307" s="142"/>
      <c r="L307" s="11"/>
      <c r="M307" s="141"/>
      <c r="N307" s="13"/>
    </row>
    <row r="308">
      <c r="C308" s="12"/>
      <c r="D308" s="12"/>
      <c r="E308" s="140"/>
      <c r="F308" s="15"/>
      <c r="G308" s="140"/>
      <c r="H308" s="12"/>
      <c r="I308" s="140"/>
      <c r="J308" s="13"/>
      <c r="K308" s="142"/>
      <c r="L308" s="11"/>
      <c r="M308" s="141"/>
      <c r="N308" s="13"/>
    </row>
    <row r="309">
      <c r="C309" s="12"/>
      <c r="D309" s="12"/>
      <c r="E309" s="140"/>
      <c r="F309" s="15"/>
      <c r="G309" s="140"/>
      <c r="H309" s="12"/>
      <c r="I309" s="140"/>
      <c r="J309" s="13"/>
      <c r="K309" s="142"/>
      <c r="L309" s="11"/>
      <c r="M309" s="141"/>
      <c r="N309" s="13"/>
    </row>
    <row r="310">
      <c r="C310" s="12"/>
      <c r="D310" s="12"/>
      <c r="E310" s="140"/>
      <c r="F310" s="15"/>
      <c r="G310" s="140"/>
      <c r="H310" s="12"/>
      <c r="I310" s="140"/>
      <c r="J310" s="13"/>
      <c r="K310" s="142"/>
      <c r="L310" s="11"/>
      <c r="M310" s="141"/>
      <c r="N310" s="13"/>
    </row>
    <row r="311">
      <c r="C311" s="12"/>
      <c r="D311" s="12"/>
      <c r="E311" s="140"/>
      <c r="F311" s="15"/>
      <c r="G311" s="140"/>
      <c r="H311" s="12"/>
      <c r="I311" s="140"/>
      <c r="J311" s="13"/>
      <c r="K311" s="142"/>
      <c r="L311" s="11"/>
      <c r="M311" s="141"/>
      <c r="N311" s="13"/>
    </row>
    <row r="312">
      <c r="C312" s="12"/>
      <c r="D312" s="12"/>
      <c r="E312" s="140"/>
      <c r="F312" s="15"/>
      <c r="G312" s="140"/>
      <c r="H312" s="12"/>
      <c r="I312" s="140"/>
      <c r="J312" s="13"/>
      <c r="K312" s="142"/>
      <c r="L312" s="11"/>
      <c r="M312" s="141"/>
      <c r="N312" s="13"/>
    </row>
    <row r="313">
      <c r="C313" s="12"/>
      <c r="D313" s="12"/>
      <c r="E313" s="140"/>
      <c r="F313" s="15"/>
      <c r="G313" s="140"/>
      <c r="H313" s="12"/>
      <c r="I313" s="140"/>
      <c r="J313" s="13"/>
      <c r="K313" s="142"/>
      <c r="L313" s="11"/>
      <c r="M313" s="141"/>
      <c r="N313" s="13"/>
    </row>
    <row r="314">
      <c r="C314" s="12"/>
      <c r="D314" s="12"/>
      <c r="E314" s="140"/>
      <c r="F314" s="15"/>
      <c r="G314" s="140"/>
      <c r="H314" s="12"/>
      <c r="I314" s="140"/>
      <c r="J314" s="13"/>
      <c r="K314" s="142"/>
      <c r="L314" s="11"/>
      <c r="M314" s="141"/>
      <c r="N314" s="13"/>
    </row>
    <row r="315">
      <c r="C315" s="12"/>
      <c r="D315" s="12"/>
      <c r="E315" s="140"/>
      <c r="F315" s="15"/>
      <c r="G315" s="140"/>
      <c r="H315" s="12"/>
      <c r="I315" s="140"/>
      <c r="J315" s="13"/>
      <c r="K315" s="142"/>
      <c r="L315" s="11"/>
      <c r="M315" s="141"/>
      <c r="N315" s="13"/>
    </row>
    <row r="316">
      <c r="C316" s="12"/>
      <c r="D316" s="12"/>
      <c r="E316" s="140"/>
      <c r="F316" s="15"/>
      <c r="G316" s="140"/>
      <c r="H316" s="12"/>
      <c r="I316" s="140"/>
      <c r="J316" s="13"/>
      <c r="K316" s="142"/>
      <c r="L316" s="11"/>
      <c r="M316" s="141"/>
      <c r="N316" s="13"/>
    </row>
    <row r="317">
      <c r="C317" s="12"/>
      <c r="D317" s="12"/>
      <c r="E317" s="140"/>
      <c r="F317" s="15"/>
      <c r="G317" s="140"/>
      <c r="H317" s="12"/>
      <c r="I317" s="140"/>
      <c r="J317" s="13"/>
      <c r="K317" s="142"/>
      <c r="L317" s="11"/>
      <c r="M317" s="141"/>
      <c r="N317" s="13"/>
    </row>
    <row r="318">
      <c r="C318" s="12"/>
      <c r="D318" s="12"/>
      <c r="E318" s="140"/>
      <c r="F318" s="15"/>
      <c r="G318" s="140"/>
      <c r="H318" s="12"/>
      <c r="I318" s="140"/>
      <c r="J318" s="13"/>
      <c r="K318" s="142"/>
      <c r="L318" s="11"/>
      <c r="M318" s="141"/>
      <c r="N318" s="13"/>
    </row>
    <row r="319">
      <c r="C319" s="12"/>
      <c r="D319" s="12"/>
      <c r="E319" s="140"/>
      <c r="F319" s="15"/>
      <c r="G319" s="140"/>
      <c r="H319" s="12"/>
      <c r="I319" s="140"/>
      <c r="J319" s="13"/>
      <c r="K319" s="142"/>
      <c r="L319" s="11"/>
      <c r="M319" s="141"/>
      <c r="N319" s="13"/>
    </row>
    <row r="320">
      <c r="C320" s="12"/>
      <c r="D320" s="12"/>
      <c r="E320" s="140"/>
      <c r="F320" s="15"/>
      <c r="G320" s="140"/>
      <c r="H320" s="12"/>
      <c r="I320" s="140"/>
      <c r="J320" s="13"/>
      <c r="K320" s="142"/>
      <c r="L320" s="11"/>
      <c r="M320" s="141"/>
      <c r="N320" s="13"/>
    </row>
    <row r="321">
      <c r="C321" s="12"/>
      <c r="D321" s="12"/>
      <c r="E321" s="140"/>
      <c r="F321" s="15"/>
      <c r="G321" s="140"/>
      <c r="H321" s="12"/>
      <c r="I321" s="140"/>
      <c r="J321" s="13"/>
      <c r="K321" s="142"/>
      <c r="L321" s="11"/>
      <c r="M321" s="141"/>
      <c r="N321" s="13"/>
    </row>
    <row r="322">
      <c r="C322" s="12"/>
      <c r="D322" s="12"/>
      <c r="E322" s="140"/>
      <c r="F322" s="15"/>
      <c r="G322" s="140"/>
      <c r="H322" s="12"/>
      <c r="I322" s="140"/>
      <c r="J322" s="13"/>
      <c r="K322" s="142"/>
      <c r="L322" s="11"/>
      <c r="M322" s="141"/>
      <c r="N322" s="13"/>
    </row>
    <row r="323">
      <c r="C323" s="12"/>
      <c r="D323" s="12"/>
      <c r="E323" s="140"/>
      <c r="F323" s="15"/>
      <c r="G323" s="140"/>
      <c r="H323" s="12"/>
      <c r="I323" s="140"/>
      <c r="J323" s="13"/>
      <c r="K323" s="142"/>
      <c r="L323" s="11"/>
      <c r="M323" s="141"/>
      <c r="N323" s="13"/>
    </row>
    <row r="324">
      <c r="C324" s="12"/>
      <c r="D324" s="12"/>
      <c r="E324" s="140"/>
      <c r="F324" s="15"/>
      <c r="G324" s="140"/>
      <c r="H324" s="12"/>
      <c r="I324" s="140"/>
      <c r="J324" s="13"/>
      <c r="K324" s="142"/>
      <c r="L324" s="11"/>
      <c r="M324" s="141"/>
      <c r="N324" s="13"/>
    </row>
    <row r="325">
      <c r="C325" s="12"/>
      <c r="D325" s="12"/>
      <c r="E325" s="140"/>
      <c r="F325" s="15"/>
      <c r="G325" s="140"/>
      <c r="H325" s="12"/>
      <c r="I325" s="140"/>
      <c r="J325" s="13"/>
      <c r="K325" s="142"/>
      <c r="L325" s="11"/>
      <c r="M325" s="141"/>
      <c r="N325" s="13"/>
    </row>
    <row r="326">
      <c r="C326" s="12"/>
      <c r="D326" s="12"/>
      <c r="E326" s="140"/>
      <c r="F326" s="15"/>
      <c r="G326" s="140"/>
      <c r="H326" s="12"/>
      <c r="I326" s="140"/>
      <c r="J326" s="13"/>
      <c r="K326" s="142"/>
      <c r="L326" s="11"/>
      <c r="M326" s="141"/>
      <c r="N326" s="13"/>
    </row>
    <row r="327">
      <c r="C327" s="12"/>
      <c r="D327" s="12"/>
      <c r="E327" s="140"/>
      <c r="F327" s="15"/>
      <c r="G327" s="140"/>
      <c r="H327" s="12"/>
      <c r="I327" s="140"/>
      <c r="J327" s="13"/>
      <c r="K327" s="142"/>
      <c r="L327" s="11"/>
      <c r="M327" s="141"/>
      <c r="N327" s="13"/>
    </row>
    <row r="328">
      <c r="C328" s="12"/>
      <c r="D328" s="12"/>
      <c r="E328" s="140"/>
      <c r="F328" s="15"/>
      <c r="G328" s="140"/>
      <c r="H328" s="12"/>
      <c r="I328" s="140"/>
      <c r="J328" s="13"/>
      <c r="K328" s="142"/>
      <c r="L328" s="11"/>
      <c r="M328" s="141"/>
      <c r="N328" s="13"/>
    </row>
    <row r="329">
      <c r="C329" s="12"/>
      <c r="D329" s="12"/>
      <c r="E329" s="140"/>
      <c r="F329" s="15"/>
      <c r="G329" s="140"/>
      <c r="H329" s="12"/>
      <c r="I329" s="140"/>
      <c r="J329" s="13"/>
      <c r="K329" s="142"/>
      <c r="L329" s="11"/>
      <c r="M329" s="141"/>
      <c r="N329" s="13"/>
    </row>
    <row r="330">
      <c r="C330" s="12"/>
      <c r="D330" s="12"/>
      <c r="E330" s="140"/>
      <c r="F330" s="15"/>
      <c r="G330" s="140"/>
      <c r="H330" s="12"/>
      <c r="I330" s="140"/>
      <c r="J330" s="13"/>
      <c r="K330" s="142"/>
      <c r="L330" s="11"/>
      <c r="M330" s="141"/>
      <c r="N330" s="13"/>
    </row>
    <row r="331">
      <c r="C331" s="12"/>
      <c r="D331" s="12"/>
      <c r="E331" s="140"/>
      <c r="F331" s="15"/>
      <c r="G331" s="140"/>
      <c r="H331" s="12"/>
      <c r="I331" s="140"/>
      <c r="J331" s="13"/>
      <c r="K331" s="142"/>
      <c r="L331" s="11"/>
      <c r="M331" s="141"/>
      <c r="N331" s="13"/>
    </row>
    <row r="332">
      <c r="C332" s="12"/>
      <c r="D332" s="12"/>
      <c r="E332" s="140"/>
      <c r="F332" s="15"/>
      <c r="G332" s="140"/>
      <c r="H332" s="12"/>
      <c r="I332" s="140"/>
      <c r="J332" s="13"/>
      <c r="K332" s="142"/>
      <c r="L332" s="11"/>
      <c r="M332" s="141"/>
      <c r="N332" s="13"/>
    </row>
    <row r="333">
      <c r="C333" s="12"/>
      <c r="D333" s="12"/>
      <c r="E333" s="140"/>
      <c r="F333" s="15"/>
      <c r="G333" s="140"/>
      <c r="H333" s="12"/>
      <c r="I333" s="140"/>
      <c r="J333" s="13"/>
      <c r="K333" s="142"/>
      <c r="L333" s="11"/>
      <c r="M333" s="141"/>
      <c r="N333" s="13"/>
    </row>
    <row r="334">
      <c r="C334" s="12"/>
      <c r="D334" s="12"/>
      <c r="E334" s="140"/>
      <c r="F334" s="15"/>
      <c r="G334" s="140"/>
      <c r="H334" s="12"/>
      <c r="I334" s="140"/>
      <c r="J334" s="13"/>
      <c r="K334" s="142"/>
      <c r="L334" s="11"/>
      <c r="M334" s="141"/>
      <c r="N334" s="13"/>
    </row>
    <row r="335">
      <c r="C335" s="12"/>
      <c r="D335" s="12"/>
      <c r="E335" s="140"/>
      <c r="F335" s="15"/>
      <c r="G335" s="140"/>
      <c r="H335" s="12"/>
      <c r="I335" s="140"/>
      <c r="J335" s="13"/>
      <c r="K335" s="142"/>
      <c r="L335" s="11"/>
      <c r="M335" s="141"/>
      <c r="N335" s="13"/>
    </row>
    <row r="336">
      <c r="C336" s="12"/>
      <c r="D336" s="12"/>
      <c r="E336" s="140"/>
      <c r="F336" s="15"/>
      <c r="G336" s="140"/>
      <c r="H336" s="12"/>
      <c r="I336" s="140"/>
      <c r="J336" s="13"/>
      <c r="K336" s="142"/>
      <c r="L336" s="11"/>
      <c r="M336" s="141"/>
      <c r="N336" s="13"/>
    </row>
    <row r="337">
      <c r="C337" s="12"/>
      <c r="D337" s="12"/>
      <c r="E337" s="140"/>
      <c r="F337" s="15"/>
      <c r="G337" s="140"/>
      <c r="H337" s="12"/>
      <c r="I337" s="140"/>
      <c r="J337" s="13"/>
      <c r="K337" s="142"/>
      <c r="L337" s="11"/>
      <c r="M337" s="141"/>
      <c r="N337" s="13"/>
    </row>
    <row r="338">
      <c r="C338" s="12"/>
      <c r="D338" s="12"/>
      <c r="E338" s="140"/>
      <c r="F338" s="15"/>
      <c r="G338" s="140"/>
      <c r="H338" s="12"/>
      <c r="I338" s="140"/>
      <c r="J338" s="13"/>
      <c r="K338" s="142"/>
      <c r="L338" s="11"/>
      <c r="M338" s="141"/>
      <c r="N338" s="13"/>
    </row>
    <row r="339">
      <c r="C339" s="12"/>
      <c r="D339" s="12"/>
      <c r="E339" s="140"/>
      <c r="F339" s="15"/>
      <c r="G339" s="140"/>
      <c r="H339" s="12"/>
      <c r="I339" s="140"/>
      <c r="J339" s="13"/>
      <c r="K339" s="142"/>
      <c r="L339" s="11"/>
      <c r="M339" s="141"/>
      <c r="N339" s="13"/>
    </row>
    <row r="340">
      <c r="C340" s="12"/>
      <c r="D340" s="12"/>
      <c r="E340" s="140"/>
      <c r="F340" s="15"/>
      <c r="G340" s="140"/>
      <c r="H340" s="12"/>
      <c r="I340" s="140"/>
      <c r="J340" s="13"/>
      <c r="K340" s="142"/>
      <c r="L340" s="11"/>
      <c r="M340" s="141"/>
      <c r="N340" s="13"/>
    </row>
    <row r="341">
      <c r="C341" s="12"/>
      <c r="D341" s="12"/>
      <c r="E341" s="140"/>
      <c r="F341" s="15"/>
      <c r="G341" s="140"/>
      <c r="H341" s="12"/>
      <c r="I341" s="140"/>
      <c r="J341" s="13"/>
      <c r="K341" s="142"/>
      <c r="L341" s="11"/>
      <c r="M341" s="141"/>
      <c r="N341" s="13"/>
    </row>
    <row r="342">
      <c r="C342" s="12"/>
      <c r="D342" s="12"/>
      <c r="E342" s="140"/>
      <c r="F342" s="15"/>
      <c r="G342" s="140"/>
      <c r="H342" s="12"/>
      <c r="I342" s="140"/>
      <c r="J342" s="13"/>
      <c r="K342" s="142"/>
      <c r="L342" s="11"/>
      <c r="M342" s="141"/>
      <c r="N342" s="13"/>
    </row>
    <row r="343">
      <c r="C343" s="12"/>
      <c r="D343" s="12"/>
      <c r="E343" s="140"/>
      <c r="F343" s="15"/>
      <c r="G343" s="140"/>
      <c r="H343" s="12"/>
      <c r="I343" s="140"/>
      <c r="J343" s="13"/>
      <c r="K343" s="142"/>
      <c r="L343" s="11"/>
      <c r="M343" s="141"/>
      <c r="N343" s="13"/>
    </row>
    <row r="344">
      <c r="C344" s="12"/>
      <c r="D344" s="12"/>
      <c r="E344" s="140"/>
      <c r="F344" s="15"/>
      <c r="G344" s="140"/>
      <c r="H344" s="12"/>
      <c r="I344" s="140"/>
      <c r="J344" s="13"/>
      <c r="K344" s="142"/>
      <c r="L344" s="11"/>
      <c r="M344" s="141"/>
      <c r="N344" s="13"/>
    </row>
    <row r="345">
      <c r="C345" s="12"/>
      <c r="D345" s="12"/>
      <c r="E345" s="140"/>
      <c r="F345" s="15"/>
      <c r="G345" s="140"/>
      <c r="H345" s="12"/>
      <c r="I345" s="140"/>
      <c r="J345" s="13"/>
      <c r="K345" s="142"/>
      <c r="L345" s="11"/>
      <c r="M345" s="141"/>
      <c r="N345" s="13"/>
    </row>
    <row r="346">
      <c r="C346" s="12"/>
      <c r="D346" s="12"/>
      <c r="E346" s="140"/>
      <c r="F346" s="15"/>
      <c r="G346" s="140"/>
      <c r="H346" s="12"/>
      <c r="I346" s="140"/>
      <c r="J346" s="13"/>
      <c r="K346" s="142"/>
      <c r="L346" s="11"/>
      <c r="M346" s="141"/>
      <c r="N346" s="13"/>
    </row>
    <row r="347">
      <c r="C347" s="12"/>
      <c r="D347" s="12"/>
      <c r="E347" s="140"/>
      <c r="F347" s="15"/>
      <c r="G347" s="140"/>
      <c r="H347" s="12"/>
      <c r="I347" s="140"/>
      <c r="J347" s="13"/>
      <c r="K347" s="142"/>
      <c r="L347" s="11"/>
      <c r="M347" s="141"/>
      <c r="N347" s="13"/>
    </row>
    <row r="348">
      <c r="C348" s="12"/>
      <c r="D348" s="12"/>
      <c r="E348" s="140"/>
      <c r="F348" s="15"/>
      <c r="G348" s="140"/>
      <c r="H348" s="12"/>
      <c r="I348" s="140"/>
      <c r="J348" s="13"/>
      <c r="K348" s="142"/>
      <c r="L348" s="11"/>
      <c r="M348" s="141"/>
      <c r="N348" s="13"/>
    </row>
    <row r="349">
      <c r="C349" s="12"/>
      <c r="D349" s="12"/>
      <c r="E349" s="140"/>
      <c r="F349" s="15"/>
      <c r="G349" s="140"/>
      <c r="H349" s="12"/>
      <c r="I349" s="140"/>
      <c r="J349" s="13"/>
      <c r="K349" s="142"/>
      <c r="L349" s="11"/>
      <c r="M349" s="141"/>
      <c r="N349" s="13"/>
    </row>
    <row r="350">
      <c r="C350" s="12"/>
      <c r="D350" s="12"/>
      <c r="E350" s="140"/>
      <c r="F350" s="15"/>
      <c r="G350" s="140"/>
      <c r="H350" s="12"/>
      <c r="I350" s="140"/>
      <c r="J350" s="13"/>
      <c r="K350" s="142"/>
      <c r="L350" s="11"/>
      <c r="M350" s="141"/>
      <c r="N350" s="13"/>
    </row>
    <row r="351">
      <c r="C351" s="12"/>
      <c r="D351" s="12"/>
      <c r="E351" s="140"/>
      <c r="F351" s="15"/>
      <c r="G351" s="140"/>
      <c r="H351" s="12"/>
      <c r="I351" s="140"/>
      <c r="J351" s="13"/>
      <c r="K351" s="142"/>
      <c r="L351" s="11"/>
      <c r="M351" s="141"/>
      <c r="N351" s="13"/>
    </row>
    <row r="352">
      <c r="C352" s="12"/>
      <c r="D352" s="12"/>
      <c r="E352" s="140"/>
      <c r="F352" s="15"/>
      <c r="G352" s="140"/>
      <c r="H352" s="12"/>
      <c r="I352" s="140"/>
      <c r="J352" s="13"/>
      <c r="K352" s="142"/>
      <c r="L352" s="11"/>
      <c r="M352" s="141"/>
      <c r="N352" s="13"/>
    </row>
    <row r="353">
      <c r="C353" s="12"/>
      <c r="D353" s="12"/>
      <c r="E353" s="140"/>
      <c r="F353" s="15"/>
      <c r="G353" s="140"/>
      <c r="H353" s="12"/>
      <c r="I353" s="140"/>
      <c r="J353" s="13"/>
      <c r="K353" s="142"/>
      <c r="L353" s="11"/>
      <c r="M353" s="141"/>
      <c r="N353" s="13"/>
    </row>
    <row r="354">
      <c r="C354" s="12"/>
      <c r="D354" s="12"/>
      <c r="E354" s="140"/>
      <c r="F354" s="15"/>
      <c r="G354" s="140"/>
      <c r="H354" s="12"/>
      <c r="I354" s="140"/>
      <c r="J354" s="13"/>
      <c r="K354" s="142"/>
      <c r="L354" s="11"/>
      <c r="M354" s="141"/>
      <c r="N354" s="13"/>
    </row>
    <row r="355">
      <c r="C355" s="12"/>
      <c r="D355" s="12"/>
      <c r="E355" s="140"/>
      <c r="F355" s="15"/>
      <c r="G355" s="140"/>
      <c r="H355" s="12"/>
      <c r="I355" s="140"/>
      <c r="J355" s="13"/>
      <c r="K355" s="142"/>
      <c r="L355" s="11"/>
      <c r="M355" s="141"/>
      <c r="N355" s="13"/>
    </row>
    <row r="356">
      <c r="C356" s="12"/>
      <c r="D356" s="12"/>
      <c r="E356" s="140"/>
      <c r="F356" s="15"/>
      <c r="G356" s="140"/>
      <c r="H356" s="12"/>
      <c r="I356" s="140"/>
      <c r="J356" s="13"/>
      <c r="K356" s="142"/>
      <c r="L356" s="11"/>
      <c r="M356" s="141"/>
      <c r="N356" s="13"/>
    </row>
    <row r="357">
      <c r="C357" s="12"/>
      <c r="D357" s="12"/>
      <c r="E357" s="140"/>
      <c r="F357" s="15"/>
      <c r="G357" s="140"/>
      <c r="H357" s="12"/>
      <c r="I357" s="140"/>
      <c r="J357" s="13"/>
      <c r="K357" s="142"/>
      <c r="L357" s="11"/>
      <c r="M357" s="141"/>
      <c r="N357" s="13"/>
    </row>
    <row r="358">
      <c r="C358" s="12"/>
      <c r="D358" s="12"/>
      <c r="E358" s="140"/>
      <c r="F358" s="15"/>
      <c r="G358" s="140"/>
      <c r="H358" s="12"/>
      <c r="I358" s="140"/>
      <c r="J358" s="13"/>
      <c r="K358" s="142"/>
      <c r="L358" s="11"/>
      <c r="M358" s="141"/>
      <c r="N358" s="13"/>
    </row>
    <row r="359">
      <c r="C359" s="12"/>
      <c r="D359" s="12"/>
      <c r="E359" s="140"/>
      <c r="F359" s="15"/>
      <c r="G359" s="140"/>
      <c r="H359" s="12"/>
      <c r="I359" s="140"/>
      <c r="J359" s="13"/>
      <c r="K359" s="142"/>
      <c r="L359" s="11"/>
      <c r="M359" s="141"/>
      <c r="N359" s="13"/>
    </row>
    <row r="360">
      <c r="C360" s="12"/>
      <c r="D360" s="12"/>
      <c r="E360" s="140"/>
      <c r="F360" s="15"/>
      <c r="G360" s="140"/>
      <c r="H360" s="12"/>
      <c r="I360" s="140"/>
      <c r="J360" s="13"/>
      <c r="K360" s="142"/>
      <c r="L360" s="11"/>
      <c r="M360" s="141"/>
      <c r="N360" s="13"/>
    </row>
    <row r="361">
      <c r="C361" s="12"/>
      <c r="D361" s="12"/>
      <c r="E361" s="140"/>
      <c r="F361" s="15"/>
      <c r="G361" s="140"/>
      <c r="H361" s="12"/>
      <c r="I361" s="140"/>
      <c r="J361" s="13"/>
      <c r="K361" s="142"/>
      <c r="L361" s="11"/>
      <c r="M361" s="141"/>
      <c r="N361" s="13"/>
    </row>
    <row r="362">
      <c r="C362" s="12"/>
      <c r="D362" s="12"/>
      <c r="E362" s="140"/>
      <c r="F362" s="15"/>
      <c r="G362" s="140"/>
      <c r="H362" s="12"/>
      <c r="I362" s="140"/>
      <c r="J362" s="13"/>
      <c r="K362" s="142"/>
      <c r="L362" s="11"/>
      <c r="M362" s="141"/>
      <c r="N362" s="13"/>
    </row>
    <row r="363">
      <c r="C363" s="12"/>
      <c r="D363" s="12"/>
      <c r="E363" s="140"/>
      <c r="F363" s="15"/>
      <c r="G363" s="140"/>
      <c r="H363" s="12"/>
      <c r="I363" s="140"/>
      <c r="J363" s="13"/>
      <c r="K363" s="142"/>
      <c r="L363" s="11"/>
      <c r="M363" s="141"/>
      <c r="N363" s="13"/>
    </row>
    <row r="364">
      <c r="C364" s="12"/>
      <c r="D364" s="12"/>
      <c r="E364" s="140"/>
      <c r="F364" s="15"/>
      <c r="G364" s="140"/>
      <c r="H364" s="12"/>
      <c r="I364" s="140"/>
      <c r="J364" s="13"/>
      <c r="K364" s="142"/>
      <c r="L364" s="11"/>
      <c r="M364" s="141"/>
      <c r="N364" s="13"/>
    </row>
    <row r="365">
      <c r="C365" s="12"/>
      <c r="D365" s="12"/>
      <c r="E365" s="140"/>
      <c r="F365" s="15"/>
      <c r="G365" s="140"/>
      <c r="H365" s="12"/>
      <c r="I365" s="140"/>
      <c r="J365" s="13"/>
      <c r="K365" s="142"/>
      <c r="L365" s="11"/>
      <c r="M365" s="141"/>
      <c r="N365" s="13"/>
    </row>
    <row r="366">
      <c r="C366" s="12"/>
      <c r="D366" s="12"/>
      <c r="E366" s="140"/>
      <c r="F366" s="15"/>
      <c r="G366" s="140"/>
      <c r="H366" s="12"/>
      <c r="I366" s="140"/>
      <c r="J366" s="13"/>
      <c r="K366" s="142"/>
      <c r="L366" s="11"/>
      <c r="M366" s="141"/>
      <c r="N366" s="13"/>
    </row>
    <row r="367">
      <c r="C367" s="12"/>
      <c r="D367" s="12"/>
      <c r="E367" s="140"/>
      <c r="F367" s="15"/>
      <c r="G367" s="140"/>
      <c r="H367" s="12"/>
      <c r="I367" s="140"/>
      <c r="J367" s="13"/>
      <c r="K367" s="142"/>
      <c r="L367" s="11"/>
      <c r="M367" s="141"/>
      <c r="N367" s="13"/>
    </row>
    <row r="368">
      <c r="C368" s="12"/>
      <c r="D368" s="12"/>
      <c r="E368" s="140"/>
      <c r="F368" s="15"/>
      <c r="G368" s="140"/>
      <c r="H368" s="12"/>
      <c r="I368" s="140"/>
      <c r="J368" s="13"/>
      <c r="K368" s="142"/>
      <c r="L368" s="11"/>
      <c r="M368" s="141"/>
      <c r="N368" s="13"/>
    </row>
    <row r="369">
      <c r="C369" s="12"/>
      <c r="D369" s="12"/>
      <c r="E369" s="140"/>
      <c r="F369" s="15"/>
      <c r="G369" s="140"/>
      <c r="H369" s="12"/>
      <c r="I369" s="140"/>
      <c r="J369" s="13"/>
      <c r="K369" s="142"/>
      <c r="L369" s="11"/>
      <c r="M369" s="141"/>
      <c r="N369" s="13"/>
    </row>
    <row r="370">
      <c r="C370" s="12"/>
      <c r="D370" s="12"/>
      <c r="E370" s="140"/>
      <c r="F370" s="15"/>
      <c r="G370" s="140"/>
      <c r="H370" s="12"/>
      <c r="I370" s="140"/>
      <c r="J370" s="13"/>
      <c r="K370" s="142"/>
      <c r="L370" s="11"/>
      <c r="M370" s="141"/>
      <c r="N370" s="13"/>
    </row>
    <row r="371">
      <c r="C371" s="12"/>
      <c r="D371" s="12"/>
      <c r="E371" s="140"/>
      <c r="F371" s="15"/>
      <c r="G371" s="140"/>
      <c r="H371" s="12"/>
      <c r="I371" s="140"/>
      <c r="J371" s="13"/>
      <c r="K371" s="142"/>
      <c r="L371" s="11"/>
      <c r="M371" s="141"/>
      <c r="N371" s="13"/>
    </row>
    <row r="372">
      <c r="C372" s="12"/>
      <c r="D372" s="12"/>
      <c r="E372" s="140"/>
      <c r="F372" s="15"/>
      <c r="G372" s="140"/>
      <c r="H372" s="12"/>
      <c r="I372" s="140"/>
      <c r="J372" s="13"/>
      <c r="K372" s="142"/>
      <c r="L372" s="11"/>
      <c r="M372" s="141"/>
      <c r="N372" s="13"/>
    </row>
    <row r="373">
      <c r="C373" s="12"/>
      <c r="D373" s="12"/>
      <c r="E373" s="140"/>
      <c r="F373" s="15"/>
      <c r="G373" s="140"/>
      <c r="H373" s="12"/>
      <c r="I373" s="140"/>
      <c r="J373" s="13"/>
      <c r="K373" s="142"/>
      <c r="L373" s="11"/>
      <c r="M373" s="141"/>
      <c r="N373" s="13"/>
    </row>
    <row r="374">
      <c r="C374" s="12"/>
      <c r="D374" s="12"/>
      <c r="E374" s="140"/>
      <c r="F374" s="15"/>
      <c r="G374" s="140"/>
      <c r="H374" s="12"/>
      <c r="I374" s="140"/>
      <c r="J374" s="13"/>
      <c r="K374" s="142"/>
      <c r="L374" s="11"/>
      <c r="M374" s="141"/>
      <c r="N374" s="13"/>
    </row>
    <row r="375">
      <c r="C375" s="12"/>
      <c r="D375" s="12"/>
      <c r="E375" s="140"/>
      <c r="F375" s="15"/>
      <c r="G375" s="140"/>
      <c r="H375" s="12"/>
      <c r="I375" s="140"/>
      <c r="J375" s="13"/>
      <c r="K375" s="142"/>
      <c r="L375" s="11"/>
      <c r="M375" s="141"/>
      <c r="N375" s="13"/>
    </row>
    <row r="376">
      <c r="C376" s="12"/>
      <c r="D376" s="12"/>
      <c r="E376" s="140"/>
      <c r="F376" s="15"/>
      <c r="G376" s="140"/>
      <c r="H376" s="12"/>
      <c r="I376" s="140"/>
      <c r="J376" s="13"/>
      <c r="K376" s="142"/>
      <c r="L376" s="11"/>
      <c r="M376" s="141"/>
      <c r="N376" s="13"/>
    </row>
    <row r="377">
      <c r="C377" s="12"/>
      <c r="D377" s="12"/>
      <c r="E377" s="140"/>
      <c r="F377" s="15"/>
      <c r="G377" s="140"/>
      <c r="H377" s="12"/>
      <c r="I377" s="140"/>
      <c r="J377" s="13"/>
      <c r="K377" s="142"/>
      <c r="L377" s="11"/>
      <c r="M377" s="141"/>
      <c r="N377" s="13"/>
    </row>
    <row r="378">
      <c r="C378" s="12"/>
      <c r="D378" s="12"/>
      <c r="E378" s="140"/>
      <c r="F378" s="15"/>
      <c r="G378" s="140"/>
      <c r="H378" s="12"/>
      <c r="I378" s="140"/>
      <c r="J378" s="13"/>
      <c r="K378" s="142"/>
      <c r="L378" s="11"/>
      <c r="M378" s="141"/>
      <c r="N378" s="13"/>
    </row>
    <row r="379">
      <c r="C379" s="12"/>
      <c r="D379" s="12"/>
      <c r="E379" s="140"/>
      <c r="F379" s="15"/>
      <c r="G379" s="140"/>
      <c r="H379" s="12"/>
      <c r="I379" s="140"/>
      <c r="J379" s="13"/>
      <c r="K379" s="142"/>
      <c r="L379" s="11"/>
      <c r="M379" s="141"/>
      <c r="N379" s="13"/>
    </row>
    <row r="380">
      <c r="C380" s="12"/>
      <c r="D380" s="12"/>
      <c r="E380" s="140"/>
      <c r="F380" s="15"/>
      <c r="G380" s="140"/>
      <c r="H380" s="12"/>
      <c r="I380" s="140"/>
      <c r="J380" s="13"/>
      <c r="K380" s="142"/>
      <c r="L380" s="11"/>
      <c r="M380" s="141"/>
      <c r="N380" s="13"/>
    </row>
    <row r="381">
      <c r="C381" s="12"/>
      <c r="D381" s="12"/>
      <c r="E381" s="140"/>
      <c r="F381" s="15"/>
      <c r="G381" s="140"/>
      <c r="H381" s="12"/>
      <c r="I381" s="140"/>
      <c r="J381" s="13"/>
      <c r="K381" s="142"/>
      <c r="L381" s="11"/>
      <c r="M381" s="141"/>
      <c r="N381" s="13"/>
    </row>
    <row r="382">
      <c r="C382" s="12"/>
      <c r="D382" s="12"/>
      <c r="E382" s="140"/>
      <c r="F382" s="15"/>
      <c r="G382" s="140"/>
      <c r="H382" s="12"/>
      <c r="I382" s="140"/>
      <c r="J382" s="13"/>
      <c r="K382" s="142"/>
      <c r="L382" s="11"/>
      <c r="M382" s="141"/>
      <c r="N382" s="13"/>
    </row>
    <row r="383">
      <c r="C383" s="12"/>
      <c r="D383" s="12"/>
      <c r="E383" s="140"/>
      <c r="F383" s="15"/>
      <c r="G383" s="140"/>
      <c r="H383" s="12"/>
      <c r="I383" s="140"/>
      <c r="J383" s="13"/>
      <c r="K383" s="142"/>
      <c r="L383" s="11"/>
      <c r="M383" s="141"/>
      <c r="N383" s="13"/>
    </row>
    <row r="384">
      <c r="C384" s="12"/>
      <c r="D384" s="12"/>
      <c r="E384" s="140"/>
      <c r="F384" s="15"/>
      <c r="G384" s="140"/>
      <c r="H384" s="12"/>
      <c r="I384" s="140"/>
      <c r="J384" s="13"/>
      <c r="K384" s="142"/>
      <c r="L384" s="11"/>
      <c r="M384" s="141"/>
      <c r="N384" s="13"/>
    </row>
    <row r="385">
      <c r="C385" s="12"/>
      <c r="D385" s="12"/>
      <c r="E385" s="140"/>
      <c r="F385" s="15"/>
      <c r="G385" s="140"/>
      <c r="H385" s="12"/>
      <c r="I385" s="140"/>
      <c r="J385" s="13"/>
      <c r="K385" s="142"/>
      <c r="L385" s="11"/>
      <c r="M385" s="141"/>
      <c r="N385" s="13"/>
    </row>
    <row r="386">
      <c r="C386" s="12"/>
      <c r="D386" s="12"/>
      <c r="E386" s="140"/>
      <c r="F386" s="15"/>
      <c r="G386" s="140"/>
      <c r="H386" s="12"/>
      <c r="I386" s="140"/>
      <c r="J386" s="13"/>
      <c r="K386" s="142"/>
      <c r="L386" s="11"/>
      <c r="M386" s="141"/>
      <c r="N386" s="13"/>
    </row>
    <row r="387">
      <c r="C387" s="12"/>
      <c r="D387" s="12"/>
      <c r="E387" s="140"/>
      <c r="F387" s="15"/>
      <c r="G387" s="140"/>
      <c r="H387" s="12"/>
      <c r="I387" s="140"/>
      <c r="J387" s="13"/>
      <c r="K387" s="142"/>
      <c r="L387" s="11"/>
      <c r="M387" s="141"/>
      <c r="N387" s="13"/>
    </row>
    <row r="388">
      <c r="C388" s="12"/>
      <c r="D388" s="12"/>
      <c r="E388" s="140"/>
      <c r="F388" s="15"/>
      <c r="G388" s="140"/>
      <c r="H388" s="12"/>
      <c r="I388" s="140"/>
      <c r="J388" s="13"/>
      <c r="K388" s="142"/>
      <c r="L388" s="11"/>
      <c r="M388" s="141"/>
      <c r="N388" s="13"/>
    </row>
    <row r="389">
      <c r="C389" s="12"/>
      <c r="D389" s="12"/>
      <c r="E389" s="140"/>
      <c r="F389" s="15"/>
      <c r="G389" s="140"/>
      <c r="H389" s="12"/>
      <c r="I389" s="140"/>
      <c r="J389" s="13"/>
      <c r="K389" s="142"/>
      <c r="L389" s="11"/>
      <c r="M389" s="141"/>
      <c r="N389" s="13"/>
    </row>
    <row r="390">
      <c r="C390" s="12"/>
      <c r="D390" s="12"/>
      <c r="E390" s="140"/>
      <c r="F390" s="15"/>
      <c r="G390" s="140"/>
      <c r="H390" s="12"/>
      <c r="I390" s="140"/>
      <c r="J390" s="13"/>
      <c r="K390" s="142"/>
      <c r="L390" s="11"/>
      <c r="M390" s="141"/>
      <c r="N390" s="13"/>
    </row>
    <row r="391">
      <c r="C391" s="12"/>
      <c r="D391" s="12"/>
      <c r="E391" s="140"/>
      <c r="F391" s="15"/>
      <c r="G391" s="140"/>
      <c r="H391" s="12"/>
      <c r="I391" s="140"/>
      <c r="J391" s="13"/>
      <c r="K391" s="142"/>
      <c r="L391" s="11"/>
      <c r="M391" s="141"/>
      <c r="N391" s="13"/>
    </row>
    <row r="392">
      <c r="C392" s="12"/>
      <c r="D392" s="12"/>
      <c r="E392" s="140"/>
      <c r="F392" s="15"/>
      <c r="G392" s="140"/>
      <c r="H392" s="12"/>
      <c r="I392" s="140"/>
      <c r="J392" s="13"/>
      <c r="K392" s="142"/>
      <c r="L392" s="11"/>
      <c r="M392" s="141"/>
      <c r="N392" s="13"/>
    </row>
    <row r="393">
      <c r="C393" s="12"/>
      <c r="D393" s="12"/>
      <c r="E393" s="140"/>
      <c r="F393" s="15"/>
      <c r="G393" s="140"/>
      <c r="H393" s="12"/>
      <c r="I393" s="140"/>
      <c r="J393" s="13"/>
      <c r="K393" s="142"/>
      <c r="L393" s="11"/>
      <c r="M393" s="141"/>
      <c r="N393" s="13"/>
    </row>
    <row r="394">
      <c r="C394" s="12"/>
      <c r="D394" s="12"/>
      <c r="E394" s="140"/>
      <c r="F394" s="15"/>
      <c r="G394" s="140"/>
      <c r="H394" s="12"/>
      <c r="I394" s="140"/>
      <c r="J394" s="13"/>
      <c r="K394" s="142"/>
      <c r="L394" s="11"/>
      <c r="M394" s="141"/>
      <c r="N394" s="13"/>
    </row>
    <row r="395">
      <c r="C395" s="12"/>
      <c r="D395" s="12"/>
      <c r="E395" s="140"/>
      <c r="F395" s="15"/>
      <c r="G395" s="140"/>
      <c r="H395" s="12"/>
      <c r="I395" s="140"/>
      <c r="J395" s="13"/>
      <c r="K395" s="142"/>
      <c r="L395" s="11"/>
      <c r="M395" s="141"/>
      <c r="N395" s="13"/>
    </row>
    <row r="396">
      <c r="C396" s="12"/>
      <c r="D396" s="12"/>
      <c r="E396" s="140"/>
      <c r="F396" s="15"/>
      <c r="G396" s="140"/>
      <c r="H396" s="12"/>
      <c r="I396" s="140"/>
      <c r="J396" s="13"/>
      <c r="K396" s="142"/>
      <c r="L396" s="11"/>
      <c r="M396" s="141"/>
      <c r="N396" s="13"/>
    </row>
    <row r="397">
      <c r="C397" s="12"/>
      <c r="D397" s="12"/>
      <c r="E397" s="140"/>
      <c r="F397" s="15"/>
      <c r="G397" s="140"/>
      <c r="H397" s="12"/>
      <c r="I397" s="140"/>
      <c r="J397" s="13"/>
      <c r="K397" s="142"/>
      <c r="L397" s="11"/>
      <c r="M397" s="141"/>
      <c r="N397" s="13"/>
    </row>
    <row r="398">
      <c r="C398" s="12"/>
      <c r="D398" s="12"/>
      <c r="E398" s="140"/>
      <c r="F398" s="15"/>
      <c r="G398" s="140"/>
      <c r="H398" s="12"/>
      <c r="I398" s="140"/>
      <c r="J398" s="13"/>
      <c r="K398" s="142"/>
      <c r="L398" s="11"/>
      <c r="M398" s="141"/>
      <c r="N398" s="13"/>
    </row>
    <row r="399">
      <c r="C399" s="12"/>
      <c r="D399" s="12"/>
      <c r="E399" s="140"/>
      <c r="F399" s="15"/>
      <c r="G399" s="140"/>
      <c r="H399" s="12"/>
      <c r="I399" s="140"/>
      <c r="J399" s="13"/>
      <c r="K399" s="142"/>
      <c r="L399" s="11"/>
      <c r="M399" s="141"/>
      <c r="N399" s="13"/>
    </row>
    <row r="400">
      <c r="C400" s="12"/>
      <c r="D400" s="12"/>
      <c r="E400" s="140"/>
      <c r="F400" s="15"/>
      <c r="G400" s="140"/>
      <c r="H400" s="12"/>
      <c r="I400" s="140"/>
      <c r="J400" s="13"/>
      <c r="K400" s="142"/>
      <c r="L400" s="11"/>
      <c r="M400" s="141"/>
      <c r="N400" s="13"/>
    </row>
    <row r="401">
      <c r="C401" s="12"/>
      <c r="D401" s="12"/>
      <c r="E401" s="140"/>
      <c r="F401" s="15"/>
      <c r="G401" s="140"/>
      <c r="H401" s="12"/>
      <c r="I401" s="140"/>
      <c r="J401" s="13"/>
      <c r="K401" s="142"/>
      <c r="L401" s="11"/>
      <c r="M401" s="141"/>
      <c r="N401" s="13"/>
    </row>
    <row r="402">
      <c r="C402" s="12"/>
      <c r="D402" s="12"/>
      <c r="E402" s="140"/>
      <c r="F402" s="15"/>
      <c r="G402" s="140"/>
      <c r="H402" s="12"/>
      <c r="I402" s="140"/>
      <c r="J402" s="13"/>
      <c r="K402" s="142"/>
      <c r="L402" s="11"/>
      <c r="M402" s="141"/>
      <c r="N402" s="13"/>
    </row>
    <row r="403">
      <c r="C403" s="12"/>
      <c r="D403" s="12"/>
      <c r="E403" s="140"/>
      <c r="F403" s="15"/>
      <c r="G403" s="140"/>
      <c r="H403" s="12"/>
      <c r="I403" s="140"/>
      <c r="J403" s="13"/>
      <c r="K403" s="142"/>
      <c r="L403" s="11"/>
      <c r="M403" s="141"/>
      <c r="N403" s="13"/>
    </row>
    <row r="404">
      <c r="C404" s="12"/>
      <c r="D404" s="12"/>
      <c r="E404" s="140"/>
      <c r="F404" s="15"/>
      <c r="G404" s="140"/>
      <c r="H404" s="12"/>
      <c r="I404" s="140"/>
      <c r="J404" s="13"/>
      <c r="K404" s="142"/>
      <c r="L404" s="11"/>
      <c r="M404" s="141"/>
      <c r="N404" s="13"/>
    </row>
    <row r="405">
      <c r="C405" s="12"/>
      <c r="D405" s="12"/>
      <c r="E405" s="140"/>
      <c r="F405" s="15"/>
      <c r="G405" s="140"/>
      <c r="H405" s="12"/>
      <c r="I405" s="140"/>
      <c r="J405" s="13"/>
      <c r="K405" s="142"/>
      <c r="L405" s="11"/>
      <c r="M405" s="141"/>
      <c r="N405" s="13"/>
    </row>
    <row r="406">
      <c r="C406" s="12"/>
      <c r="D406" s="12"/>
      <c r="E406" s="140"/>
      <c r="F406" s="15"/>
      <c r="G406" s="140"/>
      <c r="H406" s="12"/>
      <c r="I406" s="140"/>
      <c r="J406" s="13"/>
      <c r="K406" s="142"/>
      <c r="L406" s="11"/>
      <c r="M406" s="141"/>
      <c r="N406" s="13"/>
    </row>
    <row r="407">
      <c r="C407" s="12"/>
      <c r="D407" s="12"/>
      <c r="E407" s="140"/>
      <c r="F407" s="15"/>
      <c r="G407" s="140"/>
      <c r="H407" s="12"/>
      <c r="I407" s="140"/>
      <c r="J407" s="13"/>
      <c r="K407" s="142"/>
      <c r="L407" s="11"/>
      <c r="M407" s="141"/>
      <c r="N407" s="13"/>
    </row>
    <row r="408">
      <c r="C408" s="12"/>
      <c r="D408" s="12"/>
      <c r="E408" s="140"/>
      <c r="F408" s="15"/>
      <c r="G408" s="140"/>
      <c r="H408" s="12"/>
      <c r="I408" s="140"/>
      <c r="J408" s="13"/>
      <c r="K408" s="142"/>
      <c r="L408" s="11"/>
      <c r="M408" s="141"/>
      <c r="N408" s="13"/>
    </row>
    <row r="409">
      <c r="C409" s="12"/>
      <c r="D409" s="12"/>
      <c r="E409" s="140"/>
      <c r="F409" s="15"/>
      <c r="G409" s="140"/>
      <c r="H409" s="12"/>
      <c r="I409" s="140"/>
      <c r="J409" s="13"/>
      <c r="K409" s="142"/>
      <c r="L409" s="11"/>
      <c r="M409" s="141"/>
      <c r="N409" s="13"/>
    </row>
    <row r="410">
      <c r="C410" s="12"/>
      <c r="D410" s="12"/>
      <c r="E410" s="140"/>
      <c r="F410" s="15"/>
      <c r="G410" s="140"/>
      <c r="H410" s="12"/>
      <c r="I410" s="140"/>
      <c r="J410" s="13"/>
      <c r="K410" s="142"/>
      <c r="L410" s="11"/>
      <c r="M410" s="141"/>
      <c r="N410" s="13"/>
    </row>
    <row r="411">
      <c r="C411" s="12"/>
      <c r="D411" s="12"/>
      <c r="E411" s="140"/>
      <c r="F411" s="15"/>
      <c r="G411" s="140"/>
      <c r="H411" s="12"/>
      <c r="I411" s="140"/>
      <c r="J411" s="13"/>
      <c r="K411" s="142"/>
      <c r="L411" s="11"/>
      <c r="M411" s="141"/>
      <c r="N411" s="13"/>
    </row>
    <row r="412">
      <c r="C412" s="12"/>
      <c r="D412" s="12"/>
      <c r="E412" s="140"/>
      <c r="F412" s="15"/>
      <c r="G412" s="140"/>
      <c r="H412" s="12"/>
      <c r="I412" s="140"/>
      <c r="J412" s="13"/>
      <c r="K412" s="142"/>
      <c r="L412" s="11"/>
      <c r="M412" s="141"/>
      <c r="N412" s="13"/>
    </row>
    <row r="413">
      <c r="C413" s="12"/>
      <c r="D413" s="12"/>
      <c r="E413" s="140"/>
      <c r="F413" s="15"/>
      <c r="G413" s="140"/>
      <c r="H413" s="12"/>
      <c r="I413" s="140"/>
      <c r="J413" s="13"/>
      <c r="K413" s="142"/>
      <c r="L413" s="11"/>
      <c r="M413" s="141"/>
      <c r="N413" s="13"/>
    </row>
    <row r="414">
      <c r="C414" s="12"/>
      <c r="D414" s="12"/>
      <c r="E414" s="140"/>
      <c r="F414" s="15"/>
      <c r="G414" s="140"/>
      <c r="H414" s="12"/>
      <c r="I414" s="140"/>
      <c r="J414" s="13"/>
      <c r="K414" s="142"/>
      <c r="L414" s="11"/>
      <c r="M414" s="141"/>
      <c r="N414" s="13"/>
    </row>
    <row r="415">
      <c r="C415" s="12"/>
      <c r="D415" s="12"/>
      <c r="E415" s="140"/>
      <c r="F415" s="15"/>
      <c r="G415" s="140"/>
      <c r="H415" s="12"/>
      <c r="I415" s="140"/>
      <c r="J415" s="13"/>
      <c r="K415" s="142"/>
      <c r="L415" s="11"/>
      <c r="M415" s="141"/>
      <c r="N415" s="13"/>
    </row>
    <row r="416">
      <c r="C416" s="12"/>
      <c r="D416" s="12"/>
      <c r="E416" s="140"/>
      <c r="F416" s="15"/>
      <c r="G416" s="140"/>
      <c r="H416" s="12"/>
      <c r="I416" s="140"/>
      <c r="J416" s="13"/>
      <c r="K416" s="142"/>
      <c r="L416" s="11"/>
      <c r="M416" s="141"/>
      <c r="N416" s="13"/>
    </row>
    <row r="417">
      <c r="C417" s="12"/>
      <c r="D417" s="12"/>
      <c r="E417" s="140"/>
      <c r="F417" s="15"/>
      <c r="G417" s="140"/>
      <c r="H417" s="12"/>
      <c r="I417" s="140"/>
      <c r="J417" s="13"/>
      <c r="K417" s="142"/>
      <c r="L417" s="11"/>
      <c r="M417" s="141"/>
      <c r="N417" s="13"/>
    </row>
    <row r="418">
      <c r="C418" s="12"/>
      <c r="D418" s="12"/>
      <c r="E418" s="140"/>
      <c r="F418" s="15"/>
      <c r="G418" s="140"/>
      <c r="H418" s="12"/>
      <c r="I418" s="140"/>
      <c r="J418" s="13"/>
      <c r="K418" s="142"/>
      <c r="L418" s="11"/>
      <c r="M418" s="141"/>
      <c r="N418" s="13"/>
    </row>
    <row r="419">
      <c r="C419" s="12"/>
      <c r="D419" s="12"/>
      <c r="E419" s="140"/>
      <c r="F419" s="15"/>
      <c r="G419" s="140"/>
      <c r="H419" s="12"/>
      <c r="I419" s="140"/>
      <c r="J419" s="13"/>
      <c r="K419" s="142"/>
      <c r="L419" s="11"/>
      <c r="M419" s="141"/>
      <c r="N419" s="13"/>
    </row>
    <row r="420">
      <c r="C420" s="12"/>
      <c r="D420" s="12"/>
      <c r="E420" s="140"/>
      <c r="F420" s="15"/>
      <c r="G420" s="140"/>
      <c r="H420" s="12"/>
      <c r="I420" s="140"/>
      <c r="J420" s="13"/>
      <c r="K420" s="142"/>
      <c r="L420" s="11"/>
      <c r="M420" s="141"/>
      <c r="N420" s="13"/>
    </row>
    <row r="421">
      <c r="C421" s="12"/>
      <c r="D421" s="12"/>
      <c r="E421" s="140"/>
      <c r="F421" s="15"/>
      <c r="G421" s="140"/>
      <c r="H421" s="12"/>
      <c r="I421" s="140"/>
      <c r="J421" s="13"/>
      <c r="K421" s="142"/>
      <c r="L421" s="11"/>
      <c r="M421" s="141"/>
      <c r="N421" s="13"/>
    </row>
    <row r="422">
      <c r="C422" s="12"/>
      <c r="D422" s="12"/>
      <c r="E422" s="140"/>
      <c r="F422" s="15"/>
      <c r="G422" s="140"/>
      <c r="H422" s="12"/>
      <c r="I422" s="140"/>
      <c r="J422" s="13"/>
      <c r="K422" s="142"/>
      <c r="L422" s="11"/>
      <c r="M422" s="141"/>
      <c r="N422" s="13"/>
    </row>
    <row r="423">
      <c r="C423" s="12"/>
      <c r="D423" s="12"/>
      <c r="E423" s="140"/>
      <c r="F423" s="15"/>
      <c r="G423" s="140"/>
      <c r="H423" s="12"/>
      <c r="I423" s="140"/>
      <c r="J423" s="13"/>
      <c r="K423" s="142"/>
      <c r="L423" s="11"/>
      <c r="M423" s="141"/>
      <c r="N423" s="13"/>
    </row>
    <row r="424">
      <c r="C424" s="12"/>
      <c r="D424" s="12"/>
      <c r="E424" s="140"/>
      <c r="F424" s="15"/>
      <c r="G424" s="140"/>
      <c r="H424" s="12"/>
      <c r="I424" s="140"/>
      <c r="J424" s="13"/>
      <c r="K424" s="142"/>
      <c r="L424" s="11"/>
      <c r="M424" s="141"/>
      <c r="N424" s="13"/>
    </row>
    <row r="425">
      <c r="C425" s="12"/>
      <c r="D425" s="12"/>
      <c r="E425" s="140"/>
      <c r="F425" s="15"/>
      <c r="G425" s="140"/>
      <c r="H425" s="12"/>
      <c r="I425" s="140"/>
      <c r="J425" s="13"/>
      <c r="K425" s="142"/>
      <c r="L425" s="11"/>
      <c r="M425" s="141"/>
      <c r="N425" s="13"/>
    </row>
    <row r="426">
      <c r="C426" s="12"/>
      <c r="D426" s="12"/>
      <c r="E426" s="140"/>
      <c r="F426" s="15"/>
      <c r="G426" s="140"/>
      <c r="H426" s="12"/>
      <c r="I426" s="140"/>
      <c r="J426" s="13"/>
      <c r="K426" s="142"/>
      <c r="L426" s="11"/>
      <c r="M426" s="141"/>
      <c r="N426" s="13"/>
    </row>
    <row r="427">
      <c r="C427" s="12"/>
      <c r="D427" s="12"/>
      <c r="E427" s="140"/>
      <c r="F427" s="15"/>
      <c r="G427" s="140"/>
      <c r="H427" s="12"/>
      <c r="I427" s="140"/>
      <c r="J427" s="13"/>
      <c r="K427" s="142"/>
      <c r="L427" s="11"/>
      <c r="M427" s="141"/>
      <c r="N427" s="13"/>
    </row>
    <row r="428">
      <c r="C428" s="12"/>
      <c r="D428" s="12"/>
      <c r="E428" s="140"/>
      <c r="F428" s="15"/>
      <c r="G428" s="140"/>
      <c r="H428" s="12"/>
      <c r="I428" s="140"/>
      <c r="J428" s="13"/>
      <c r="K428" s="142"/>
      <c r="L428" s="11"/>
      <c r="M428" s="141"/>
      <c r="N428" s="13"/>
    </row>
    <row r="429">
      <c r="C429" s="12"/>
      <c r="D429" s="12"/>
      <c r="E429" s="140"/>
      <c r="F429" s="15"/>
      <c r="G429" s="140"/>
      <c r="H429" s="12"/>
      <c r="I429" s="140"/>
      <c r="J429" s="13"/>
      <c r="K429" s="142"/>
      <c r="L429" s="11"/>
      <c r="M429" s="141"/>
      <c r="N429" s="13"/>
    </row>
    <row r="430">
      <c r="C430" s="12"/>
      <c r="D430" s="12"/>
      <c r="E430" s="140"/>
      <c r="F430" s="15"/>
      <c r="G430" s="140"/>
      <c r="H430" s="12"/>
      <c r="I430" s="140"/>
      <c r="J430" s="13"/>
      <c r="K430" s="142"/>
      <c r="L430" s="11"/>
      <c r="M430" s="141"/>
      <c r="N430" s="13"/>
    </row>
    <row r="431">
      <c r="C431" s="12"/>
      <c r="D431" s="12"/>
      <c r="E431" s="140"/>
      <c r="F431" s="15"/>
      <c r="G431" s="140"/>
      <c r="H431" s="12"/>
      <c r="I431" s="140"/>
      <c r="J431" s="13"/>
      <c r="K431" s="142"/>
      <c r="L431" s="11"/>
      <c r="M431" s="141"/>
      <c r="N431" s="13"/>
    </row>
    <row r="432">
      <c r="C432" s="12"/>
      <c r="D432" s="12"/>
      <c r="E432" s="140"/>
      <c r="F432" s="15"/>
      <c r="G432" s="140"/>
      <c r="H432" s="12"/>
      <c r="I432" s="140"/>
      <c r="J432" s="13"/>
      <c r="K432" s="142"/>
      <c r="L432" s="11"/>
      <c r="M432" s="141"/>
      <c r="N432" s="13"/>
    </row>
    <row r="433">
      <c r="C433" s="12"/>
      <c r="D433" s="12"/>
      <c r="E433" s="140"/>
      <c r="F433" s="15"/>
      <c r="G433" s="140"/>
      <c r="H433" s="12"/>
      <c r="I433" s="140"/>
      <c r="J433" s="13"/>
      <c r="K433" s="142"/>
      <c r="L433" s="11"/>
      <c r="M433" s="141"/>
      <c r="N433" s="13"/>
    </row>
    <row r="434">
      <c r="C434" s="12"/>
      <c r="D434" s="12"/>
      <c r="E434" s="140"/>
      <c r="F434" s="15"/>
      <c r="G434" s="140"/>
      <c r="H434" s="12"/>
      <c r="I434" s="140"/>
      <c r="J434" s="13"/>
      <c r="K434" s="142"/>
      <c r="L434" s="11"/>
      <c r="M434" s="141"/>
      <c r="N434" s="13"/>
    </row>
    <row r="435">
      <c r="C435" s="12"/>
      <c r="D435" s="12"/>
      <c r="E435" s="140"/>
      <c r="F435" s="15"/>
      <c r="G435" s="140"/>
      <c r="H435" s="12"/>
      <c r="I435" s="140"/>
      <c r="J435" s="13"/>
      <c r="K435" s="142"/>
      <c r="L435" s="11"/>
      <c r="M435" s="141"/>
      <c r="N435" s="13"/>
    </row>
    <row r="436">
      <c r="C436" s="12"/>
      <c r="D436" s="12"/>
      <c r="E436" s="140"/>
      <c r="F436" s="15"/>
      <c r="G436" s="140"/>
      <c r="H436" s="12"/>
      <c r="I436" s="140"/>
      <c r="J436" s="13"/>
      <c r="K436" s="142"/>
      <c r="L436" s="11"/>
      <c r="M436" s="141"/>
      <c r="N436" s="13"/>
    </row>
    <row r="437">
      <c r="C437" s="12"/>
      <c r="D437" s="12"/>
      <c r="E437" s="140"/>
      <c r="F437" s="15"/>
      <c r="G437" s="140"/>
      <c r="H437" s="12"/>
      <c r="I437" s="140"/>
      <c r="J437" s="13"/>
      <c r="K437" s="142"/>
      <c r="L437" s="11"/>
      <c r="M437" s="141"/>
      <c r="N437" s="13"/>
    </row>
    <row r="438">
      <c r="C438" s="12"/>
      <c r="D438" s="12"/>
      <c r="E438" s="140"/>
      <c r="F438" s="15"/>
      <c r="G438" s="140"/>
      <c r="H438" s="12"/>
      <c r="I438" s="140"/>
      <c r="J438" s="13"/>
      <c r="K438" s="142"/>
      <c r="L438" s="11"/>
      <c r="M438" s="141"/>
      <c r="N438" s="13"/>
    </row>
    <row r="439">
      <c r="C439" s="12"/>
      <c r="D439" s="12"/>
      <c r="E439" s="140"/>
      <c r="F439" s="15"/>
      <c r="G439" s="140"/>
      <c r="H439" s="12"/>
      <c r="I439" s="140"/>
      <c r="J439" s="13"/>
      <c r="K439" s="142"/>
      <c r="L439" s="11"/>
      <c r="M439" s="141"/>
      <c r="N439" s="13"/>
    </row>
    <row r="440">
      <c r="C440" s="12"/>
      <c r="D440" s="12"/>
      <c r="E440" s="140"/>
      <c r="F440" s="15"/>
      <c r="G440" s="140"/>
      <c r="H440" s="12"/>
      <c r="I440" s="140"/>
      <c r="J440" s="13"/>
      <c r="K440" s="142"/>
      <c r="L440" s="11"/>
      <c r="M440" s="141"/>
      <c r="N440" s="13"/>
    </row>
    <row r="441">
      <c r="C441" s="12"/>
      <c r="D441" s="12"/>
      <c r="E441" s="140"/>
      <c r="F441" s="15"/>
      <c r="G441" s="140"/>
      <c r="H441" s="12"/>
      <c r="I441" s="140"/>
      <c r="J441" s="13"/>
      <c r="K441" s="142"/>
      <c r="L441" s="11"/>
      <c r="M441" s="141"/>
      <c r="N441" s="13"/>
    </row>
    <row r="442">
      <c r="C442" s="12"/>
      <c r="D442" s="12"/>
      <c r="E442" s="140"/>
      <c r="F442" s="15"/>
      <c r="G442" s="140"/>
      <c r="H442" s="12"/>
      <c r="I442" s="140"/>
      <c r="J442" s="13"/>
      <c r="K442" s="142"/>
      <c r="L442" s="11"/>
      <c r="M442" s="141"/>
      <c r="N442" s="13"/>
    </row>
    <row r="443">
      <c r="C443" s="12"/>
      <c r="D443" s="12"/>
      <c r="E443" s="140"/>
      <c r="F443" s="15"/>
      <c r="G443" s="140"/>
      <c r="H443" s="12"/>
      <c r="I443" s="140"/>
      <c r="J443" s="13"/>
      <c r="K443" s="142"/>
      <c r="L443" s="11"/>
      <c r="M443" s="141"/>
      <c r="N443" s="13"/>
    </row>
    <row r="444">
      <c r="C444" s="12"/>
      <c r="D444" s="12"/>
      <c r="E444" s="140"/>
      <c r="F444" s="15"/>
      <c r="G444" s="140"/>
      <c r="H444" s="12"/>
      <c r="I444" s="140"/>
      <c r="J444" s="13"/>
      <c r="K444" s="142"/>
      <c r="L444" s="11"/>
      <c r="M444" s="141"/>
      <c r="N444" s="13"/>
    </row>
    <row r="445">
      <c r="C445" s="12"/>
      <c r="D445" s="12"/>
      <c r="E445" s="140"/>
      <c r="F445" s="15"/>
      <c r="G445" s="140"/>
      <c r="H445" s="12"/>
      <c r="I445" s="140"/>
      <c r="J445" s="13"/>
      <c r="K445" s="142"/>
      <c r="L445" s="11"/>
      <c r="M445" s="141"/>
      <c r="N445" s="13"/>
    </row>
    <row r="446">
      <c r="C446" s="12"/>
      <c r="D446" s="12"/>
      <c r="E446" s="140"/>
      <c r="F446" s="15"/>
      <c r="G446" s="140"/>
      <c r="H446" s="12"/>
      <c r="I446" s="140"/>
      <c r="J446" s="13"/>
      <c r="K446" s="142"/>
      <c r="L446" s="11"/>
      <c r="M446" s="141"/>
      <c r="N446" s="13"/>
    </row>
    <row r="447">
      <c r="C447" s="12"/>
      <c r="D447" s="12"/>
      <c r="E447" s="140"/>
      <c r="F447" s="15"/>
      <c r="G447" s="140"/>
      <c r="H447" s="12"/>
      <c r="I447" s="140"/>
      <c r="J447" s="13"/>
      <c r="K447" s="142"/>
      <c r="L447" s="11"/>
      <c r="M447" s="141"/>
      <c r="N447" s="13"/>
    </row>
    <row r="448">
      <c r="C448" s="12"/>
      <c r="D448" s="12"/>
      <c r="E448" s="140"/>
      <c r="F448" s="15"/>
      <c r="G448" s="140"/>
      <c r="H448" s="12"/>
      <c r="I448" s="140"/>
      <c r="J448" s="13"/>
      <c r="K448" s="142"/>
      <c r="L448" s="11"/>
      <c r="M448" s="141"/>
      <c r="N448" s="13"/>
    </row>
    <row r="449">
      <c r="C449" s="12"/>
      <c r="D449" s="12"/>
      <c r="E449" s="140"/>
      <c r="F449" s="15"/>
      <c r="G449" s="140"/>
      <c r="H449" s="12"/>
      <c r="I449" s="140"/>
      <c r="J449" s="13"/>
      <c r="K449" s="142"/>
      <c r="L449" s="11"/>
      <c r="M449" s="141"/>
      <c r="N449" s="13"/>
    </row>
    <row r="450">
      <c r="C450" s="12"/>
      <c r="D450" s="12"/>
      <c r="E450" s="140"/>
      <c r="F450" s="15"/>
      <c r="G450" s="140"/>
      <c r="H450" s="12"/>
      <c r="I450" s="140"/>
      <c r="J450" s="13"/>
      <c r="K450" s="142"/>
      <c r="L450" s="11"/>
      <c r="M450" s="141"/>
      <c r="N450" s="13"/>
    </row>
    <row r="451">
      <c r="C451" s="12"/>
      <c r="D451" s="12"/>
      <c r="E451" s="140"/>
      <c r="F451" s="15"/>
      <c r="G451" s="140"/>
      <c r="H451" s="12"/>
      <c r="I451" s="140"/>
      <c r="J451" s="13"/>
      <c r="K451" s="142"/>
      <c r="L451" s="11"/>
      <c r="M451" s="141"/>
      <c r="N451" s="13"/>
    </row>
    <row r="452">
      <c r="C452" s="12"/>
      <c r="D452" s="12"/>
      <c r="E452" s="140"/>
      <c r="F452" s="15"/>
      <c r="G452" s="140"/>
      <c r="H452" s="12"/>
      <c r="I452" s="140"/>
      <c r="J452" s="13"/>
      <c r="K452" s="142"/>
      <c r="L452" s="11"/>
      <c r="M452" s="141"/>
      <c r="N452" s="13"/>
    </row>
    <row r="453">
      <c r="C453" s="12"/>
      <c r="D453" s="12"/>
      <c r="E453" s="140"/>
      <c r="F453" s="15"/>
      <c r="G453" s="140"/>
      <c r="H453" s="12"/>
      <c r="I453" s="140"/>
      <c r="J453" s="13"/>
      <c r="K453" s="142"/>
      <c r="L453" s="11"/>
      <c r="M453" s="141"/>
      <c r="N453" s="13"/>
    </row>
    <row r="454">
      <c r="C454" s="12"/>
      <c r="D454" s="12"/>
      <c r="E454" s="140"/>
      <c r="F454" s="15"/>
      <c r="G454" s="140"/>
      <c r="H454" s="12"/>
      <c r="I454" s="140"/>
      <c r="J454" s="13"/>
      <c r="K454" s="142"/>
      <c r="L454" s="11"/>
      <c r="M454" s="141"/>
      <c r="N454" s="13"/>
    </row>
    <row r="455">
      <c r="C455" s="12"/>
      <c r="D455" s="12"/>
      <c r="E455" s="140"/>
      <c r="F455" s="15"/>
      <c r="G455" s="140"/>
      <c r="H455" s="12"/>
      <c r="I455" s="140"/>
      <c r="J455" s="13"/>
      <c r="K455" s="142"/>
      <c r="L455" s="11"/>
      <c r="M455" s="141"/>
      <c r="N455" s="13"/>
    </row>
    <row r="456">
      <c r="C456" s="12"/>
      <c r="D456" s="12"/>
      <c r="E456" s="140"/>
      <c r="F456" s="15"/>
      <c r="G456" s="140"/>
      <c r="H456" s="12"/>
      <c r="I456" s="140"/>
      <c r="J456" s="13"/>
      <c r="K456" s="142"/>
      <c r="L456" s="11"/>
      <c r="M456" s="141"/>
      <c r="N456" s="13"/>
    </row>
    <row r="457">
      <c r="C457" s="12"/>
      <c r="D457" s="12"/>
      <c r="E457" s="140"/>
      <c r="F457" s="15"/>
      <c r="G457" s="140"/>
      <c r="H457" s="12"/>
      <c r="I457" s="140"/>
      <c r="J457" s="13"/>
      <c r="K457" s="142"/>
      <c r="L457" s="11"/>
      <c r="M457" s="141"/>
      <c r="N457" s="13"/>
    </row>
    <row r="458">
      <c r="C458" s="12"/>
      <c r="D458" s="12"/>
      <c r="E458" s="140"/>
      <c r="F458" s="15"/>
      <c r="G458" s="140"/>
      <c r="H458" s="12"/>
      <c r="I458" s="140"/>
      <c r="J458" s="13"/>
      <c r="K458" s="142"/>
      <c r="L458" s="11"/>
      <c r="M458" s="141"/>
      <c r="N458" s="13"/>
    </row>
    <row r="459">
      <c r="C459" s="12"/>
      <c r="D459" s="12"/>
      <c r="E459" s="140"/>
      <c r="F459" s="15"/>
      <c r="G459" s="140"/>
      <c r="H459" s="12"/>
      <c r="I459" s="140"/>
      <c r="J459" s="13"/>
      <c r="K459" s="142"/>
      <c r="L459" s="11"/>
      <c r="M459" s="141"/>
      <c r="N459" s="13"/>
    </row>
    <row r="460">
      <c r="C460" s="12"/>
      <c r="D460" s="12"/>
      <c r="E460" s="140"/>
      <c r="F460" s="15"/>
      <c r="G460" s="140"/>
      <c r="H460" s="12"/>
      <c r="I460" s="140"/>
      <c r="J460" s="13"/>
      <c r="K460" s="142"/>
      <c r="L460" s="11"/>
      <c r="M460" s="141"/>
      <c r="N460" s="13"/>
    </row>
    <row r="461">
      <c r="C461" s="12"/>
      <c r="D461" s="12"/>
      <c r="E461" s="140"/>
      <c r="F461" s="15"/>
      <c r="G461" s="140"/>
      <c r="H461" s="12"/>
      <c r="I461" s="140"/>
      <c r="J461" s="13"/>
      <c r="K461" s="142"/>
      <c r="L461" s="11"/>
      <c r="M461" s="141"/>
      <c r="N461" s="13"/>
    </row>
    <row r="462">
      <c r="C462" s="12"/>
      <c r="D462" s="12"/>
      <c r="E462" s="140"/>
      <c r="F462" s="15"/>
      <c r="G462" s="140"/>
      <c r="H462" s="12"/>
      <c r="I462" s="140"/>
      <c r="J462" s="13"/>
      <c r="K462" s="142"/>
      <c r="L462" s="11"/>
      <c r="M462" s="141"/>
      <c r="N462" s="13"/>
    </row>
    <row r="463">
      <c r="C463" s="12"/>
      <c r="D463" s="12"/>
      <c r="E463" s="140"/>
      <c r="F463" s="15"/>
      <c r="G463" s="140"/>
      <c r="H463" s="12"/>
      <c r="I463" s="140"/>
      <c r="J463" s="13"/>
      <c r="K463" s="142"/>
      <c r="L463" s="11"/>
      <c r="M463" s="141"/>
      <c r="N463" s="13"/>
    </row>
    <row r="464">
      <c r="C464" s="12"/>
      <c r="D464" s="12"/>
      <c r="E464" s="140"/>
      <c r="F464" s="15"/>
      <c r="G464" s="140"/>
      <c r="H464" s="12"/>
      <c r="I464" s="140"/>
      <c r="J464" s="13"/>
      <c r="K464" s="142"/>
      <c r="L464" s="11"/>
      <c r="M464" s="141"/>
      <c r="N464" s="13"/>
    </row>
    <row r="465">
      <c r="C465" s="12"/>
      <c r="D465" s="12"/>
      <c r="E465" s="140"/>
      <c r="F465" s="15"/>
      <c r="G465" s="140"/>
      <c r="H465" s="12"/>
      <c r="I465" s="140"/>
      <c r="J465" s="13"/>
      <c r="K465" s="142"/>
      <c r="L465" s="11"/>
      <c r="M465" s="141"/>
      <c r="N465" s="13"/>
    </row>
    <row r="466">
      <c r="C466" s="12"/>
      <c r="D466" s="12"/>
      <c r="E466" s="140"/>
      <c r="F466" s="15"/>
      <c r="G466" s="140"/>
      <c r="H466" s="12"/>
      <c r="I466" s="140"/>
      <c r="J466" s="13"/>
      <c r="K466" s="142"/>
      <c r="L466" s="11"/>
      <c r="M466" s="141"/>
      <c r="N466" s="13"/>
    </row>
    <row r="467">
      <c r="C467" s="12"/>
      <c r="D467" s="12"/>
      <c r="E467" s="140"/>
      <c r="F467" s="15"/>
      <c r="G467" s="140"/>
      <c r="H467" s="12"/>
      <c r="I467" s="140"/>
      <c r="J467" s="13"/>
      <c r="K467" s="142"/>
      <c r="L467" s="11"/>
      <c r="M467" s="141"/>
      <c r="N467" s="13"/>
    </row>
    <row r="468">
      <c r="C468" s="12"/>
      <c r="D468" s="12"/>
      <c r="E468" s="140"/>
      <c r="F468" s="15"/>
      <c r="G468" s="140"/>
      <c r="H468" s="12"/>
      <c r="I468" s="140"/>
      <c r="J468" s="13"/>
      <c r="K468" s="142"/>
      <c r="L468" s="11"/>
      <c r="M468" s="141"/>
      <c r="N468" s="13"/>
    </row>
    <row r="469">
      <c r="C469" s="12"/>
      <c r="D469" s="12"/>
      <c r="E469" s="140"/>
      <c r="F469" s="15"/>
      <c r="G469" s="140"/>
      <c r="H469" s="12"/>
      <c r="I469" s="140"/>
      <c r="J469" s="13"/>
      <c r="K469" s="142"/>
      <c r="L469" s="11"/>
      <c r="M469" s="141"/>
      <c r="N469" s="13"/>
    </row>
    <row r="470">
      <c r="C470" s="12"/>
      <c r="D470" s="12"/>
      <c r="E470" s="140"/>
      <c r="F470" s="15"/>
      <c r="G470" s="140"/>
      <c r="H470" s="12"/>
      <c r="I470" s="140"/>
      <c r="J470" s="13"/>
      <c r="K470" s="142"/>
      <c r="L470" s="11"/>
      <c r="M470" s="141"/>
      <c r="N470" s="13"/>
    </row>
    <row r="471">
      <c r="C471" s="12"/>
      <c r="D471" s="12"/>
      <c r="E471" s="140"/>
      <c r="F471" s="15"/>
      <c r="G471" s="140"/>
      <c r="H471" s="12"/>
      <c r="I471" s="140"/>
      <c r="J471" s="13"/>
      <c r="K471" s="142"/>
      <c r="L471" s="11"/>
      <c r="M471" s="141"/>
      <c r="N471" s="13"/>
    </row>
    <row r="472">
      <c r="C472" s="12"/>
      <c r="D472" s="12"/>
      <c r="E472" s="140"/>
      <c r="F472" s="15"/>
      <c r="G472" s="140"/>
      <c r="H472" s="12"/>
      <c r="I472" s="140"/>
      <c r="J472" s="13"/>
      <c r="K472" s="142"/>
      <c r="L472" s="11"/>
      <c r="M472" s="141"/>
      <c r="N472" s="13"/>
    </row>
    <row r="473">
      <c r="C473" s="12"/>
      <c r="D473" s="12"/>
      <c r="E473" s="140"/>
      <c r="F473" s="15"/>
      <c r="G473" s="140"/>
      <c r="H473" s="12"/>
      <c r="I473" s="140"/>
      <c r="J473" s="13"/>
      <c r="K473" s="142"/>
      <c r="L473" s="11"/>
      <c r="M473" s="141"/>
      <c r="N473" s="13"/>
    </row>
    <row r="474">
      <c r="C474" s="12"/>
      <c r="D474" s="12"/>
      <c r="E474" s="140"/>
      <c r="F474" s="15"/>
      <c r="G474" s="140"/>
      <c r="H474" s="12"/>
      <c r="I474" s="140"/>
      <c r="J474" s="13"/>
      <c r="K474" s="142"/>
      <c r="L474" s="11"/>
      <c r="M474" s="141"/>
      <c r="N474" s="13"/>
    </row>
    <row r="475">
      <c r="C475" s="12"/>
      <c r="D475" s="12"/>
      <c r="E475" s="140"/>
      <c r="F475" s="15"/>
      <c r="G475" s="140"/>
      <c r="H475" s="12"/>
      <c r="I475" s="140"/>
      <c r="J475" s="13"/>
      <c r="K475" s="142"/>
      <c r="L475" s="11"/>
      <c r="M475" s="141"/>
      <c r="N475" s="13"/>
    </row>
    <row r="476">
      <c r="C476" s="12"/>
      <c r="D476" s="12"/>
      <c r="E476" s="140"/>
      <c r="F476" s="15"/>
      <c r="G476" s="140"/>
      <c r="H476" s="12"/>
      <c r="I476" s="140"/>
      <c r="J476" s="13"/>
      <c r="K476" s="142"/>
      <c r="L476" s="11"/>
      <c r="M476" s="141"/>
      <c r="N476" s="13"/>
    </row>
    <row r="477">
      <c r="C477" s="12"/>
      <c r="D477" s="12"/>
      <c r="E477" s="140"/>
      <c r="F477" s="15"/>
      <c r="G477" s="140"/>
      <c r="H477" s="12"/>
      <c r="I477" s="140"/>
      <c r="J477" s="13"/>
      <c r="K477" s="142"/>
      <c r="L477" s="11"/>
      <c r="M477" s="141"/>
      <c r="N477" s="13"/>
    </row>
    <row r="478">
      <c r="C478" s="12"/>
      <c r="D478" s="12"/>
      <c r="E478" s="140"/>
      <c r="F478" s="15"/>
      <c r="G478" s="140"/>
      <c r="H478" s="12"/>
      <c r="I478" s="140"/>
      <c r="J478" s="13"/>
      <c r="K478" s="142"/>
      <c r="L478" s="11"/>
      <c r="M478" s="141"/>
      <c r="N478" s="13"/>
    </row>
    <row r="479">
      <c r="C479" s="12"/>
      <c r="D479" s="12"/>
      <c r="E479" s="140"/>
      <c r="F479" s="15"/>
      <c r="G479" s="140"/>
      <c r="H479" s="12"/>
      <c r="I479" s="140"/>
      <c r="J479" s="13"/>
      <c r="K479" s="142"/>
      <c r="L479" s="11"/>
      <c r="M479" s="141"/>
      <c r="N479" s="13"/>
    </row>
    <row r="480">
      <c r="C480" s="12"/>
      <c r="D480" s="12"/>
      <c r="E480" s="140"/>
      <c r="F480" s="15"/>
      <c r="G480" s="140"/>
      <c r="H480" s="12"/>
      <c r="I480" s="140"/>
      <c r="J480" s="13"/>
      <c r="K480" s="142"/>
      <c r="L480" s="11"/>
      <c r="M480" s="141"/>
      <c r="N480" s="13"/>
    </row>
    <row r="481">
      <c r="C481" s="12"/>
      <c r="D481" s="12"/>
      <c r="E481" s="140"/>
      <c r="F481" s="15"/>
      <c r="G481" s="140"/>
      <c r="H481" s="12"/>
      <c r="I481" s="140"/>
      <c r="J481" s="13"/>
      <c r="K481" s="142"/>
      <c r="L481" s="11"/>
      <c r="M481" s="141"/>
      <c r="N481" s="13"/>
    </row>
    <row r="482">
      <c r="C482" s="12"/>
      <c r="D482" s="12"/>
      <c r="E482" s="140"/>
      <c r="F482" s="15"/>
      <c r="G482" s="140"/>
      <c r="H482" s="12"/>
      <c r="I482" s="140"/>
      <c r="J482" s="13"/>
      <c r="K482" s="142"/>
      <c r="L482" s="11"/>
      <c r="M482" s="141"/>
      <c r="N482" s="13"/>
    </row>
    <row r="483">
      <c r="C483" s="12"/>
      <c r="D483" s="12"/>
      <c r="E483" s="140"/>
      <c r="F483" s="15"/>
      <c r="G483" s="140"/>
      <c r="H483" s="12"/>
      <c r="I483" s="140"/>
      <c r="J483" s="13"/>
      <c r="K483" s="142"/>
      <c r="L483" s="11"/>
      <c r="M483" s="141"/>
      <c r="N483" s="13"/>
    </row>
    <row r="484">
      <c r="C484" s="12"/>
      <c r="D484" s="12"/>
      <c r="E484" s="140"/>
      <c r="F484" s="15"/>
      <c r="G484" s="140"/>
      <c r="H484" s="12"/>
      <c r="I484" s="140"/>
      <c r="J484" s="13"/>
      <c r="K484" s="142"/>
      <c r="L484" s="11"/>
      <c r="M484" s="141"/>
      <c r="N484" s="13"/>
    </row>
    <row r="485">
      <c r="C485" s="12"/>
      <c r="D485" s="12"/>
      <c r="E485" s="140"/>
      <c r="F485" s="15"/>
      <c r="G485" s="140"/>
      <c r="H485" s="12"/>
      <c r="I485" s="140"/>
      <c r="J485" s="13"/>
      <c r="K485" s="142"/>
      <c r="L485" s="11"/>
      <c r="M485" s="141"/>
      <c r="N485" s="13"/>
    </row>
    <row r="486">
      <c r="C486" s="12"/>
      <c r="D486" s="12"/>
      <c r="E486" s="140"/>
      <c r="F486" s="15"/>
      <c r="G486" s="140"/>
      <c r="H486" s="12"/>
      <c r="I486" s="140"/>
      <c r="J486" s="13"/>
      <c r="K486" s="142"/>
      <c r="L486" s="11"/>
      <c r="M486" s="141"/>
      <c r="N486" s="13"/>
    </row>
    <row r="487">
      <c r="C487" s="12"/>
      <c r="D487" s="12"/>
      <c r="E487" s="140"/>
      <c r="F487" s="15"/>
      <c r="G487" s="140"/>
      <c r="H487" s="12"/>
      <c r="I487" s="140"/>
      <c r="J487" s="13"/>
      <c r="K487" s="142"/>
      <c r="L487" s="11"/>
      <c r="M487" s="141"/>
      <c r="N487" s="13"/>
    </row>
    <row r="488">
      <c r="C488" s="12"/>
      <c r="D488" s="12"/>
      <c r="E488" s="140"/>
      <c r="F488" s="15"/>
      <c r="G488" s="140"/>
      <c r="H488" s="12"/>
      <c r="I488" s="140"/>
      <c r="J488" s="13"/>
      <c r="K488" s="142"/>
      <c r="L488" s="11"/>
      <c r="M488" s="141"/>
      <c r="N488" s="13"/>
    </row>
    <row r="489">
      <c r="C489" s="12"/>
      <c r="D489" s="12"/>
      <c r="E489" s="140"/>
      <c r="F489" s="15"/>
      <c r="G489" s="140"/>
      <c r="H489" s="12"/>
      <c r="I489" s="140"/>
      <c r="J489" s="13"/>
      <c r="K489" s="142"/>
      <c r="L489" s="11"/>
      <c r="M489" s="141"/>
      <c r="N489" s="13"/>
    </row>
    <row r="490">
      <c r="C490" s="12"/>
      <c r="D490" s="12"/>
      <c r="E490" s="140"/>
      <c r="F490" s="15"/>
      <c r="G490" s="140"/>
      <c r="H490" s="12"/>
      <c r="I490" s="140"/>
      <c r="J490" s="13"/>
      <c r="K490" s="142"/>
      <c r="L490" s="11"/>
      <c r="M490" s="141"/>
      <c r="N490" s="13"/>
    </row>
    <row r="491">
      <c r="C491" s="12"/>
      <c r="D491" s="12"/>
      <c r="E491" s="140"/>
      <c r="F491" s="15"/>
      <c r="G491" s="140"/>
      <c r="H491" s="12"/>
      <c r="I491" s="140"/>
      <c r="J491" s="13"/>
      <c r="K491" s="142"/>
      <c r="L491" s="11"/>
      <c r="M491" s="141"/>
      <c r="N491" s="13"/>
    </row>
    <row r="492">
      <c r="C492" s="12"/>
      <c r="D492" s="12"/>
      <c r="E492" s="140"/>
      <c r="F492" s="15"/>
      <c r="G492" s="140"/>
      <c r="H492" s="12"/>
      <c r="I492" s="140"/>
      <c r="J492" s="13"/>
      <c r="K492" s="142"/>
      <c r="L492" s="11"/>
      <c r="M492" s="141"/>
      <c r="N492" s="13"/>
    </row>
    <row r="493">
      <c r="C493" s="12"/>
      <c r="D493" s="12"/>
      <c r="E493" s="140"/>
      <c r="F493" s="15"/>
      <c r="G493" s="140"/>
      <c r="H493" s="12"/>
      <c r="I493" s="140"/>
      <c r="J493" s="13"/>
      <c r="K493" s="142"/>
      <c r="L493" s="11"/>
      <c r="M493" s="141"/>
      <c r="N493" s="13"/>
    </row>
    <row r="494">
      <c r="C494" s="12"/>
      <c r="D494" s="12"/>
      <c r="E494" s="140"/>
      <c r="F494" s="15"/>
      <c r="G494" s="140"/>
      <c r="H494" s="12"/>
      <c r="I494" s="140"/>
      <c r="J494" s="13"/>
      <c r="K494" s="142"/>
      <c r="L494" s="11"/>
      <c r="M494" s="141"/>
      <c r="N494" s="13"/>
    </row>
    <row r="495">
      <c r="C495" s="12"/>
      <c r="D495" s="12"/>
      <c r="E495" s="140"/>
      <c r="F495" s="15"/>
      <c r="G495" s="140"/>
      <c r="H495" s="12"/>
      <c r="I495" s="140"/>
      <c r="J495" s="13"/>
      <c r="K495" s="142"/>
      <c r="L495" s="11"/>
      <c r="M495" s="141"/>
      <c r="N495" s="13"/>
    </row>
    <row r="496">
      <c r="C496" s="12"/>
      <c r="D496" s="12"/>
      <c r="E496" s="140"/>
      <c r="F496" s="15"/>
      <c r="G496" s="140"/>
      <c r="H496" s="12"/>
      <c r="I496" s="140"/>
      <c r="J496" s="13"/>
      <c r="K496" s="142"/>
      <c r="L496" s="11"/>
      <c r="M496" s="141"/>
      <c r="N496" s="13"/>
    </row>
    <row r="497">
      <c r="C497" s="12"/>
      <c r="D497" s="12"/>
      <c r="E497" s="140"/>
      <c r="F497" s="15"/>
      <c r="G497" s="140"/>
      <c r="H497" s="12"/>
      <c r="I497" s="140"/>
      <c r="J497" s="13"/>
      <c r="K497" s="142"/>
      <c r="L497" s="11"/>
      <c r="M497" s="141"/>
      <c r="N497" s="13"/>
    </row>
    <row r="498">
      <c r="C498" s="12"/>
      <c r="D498" s="12"/>
      <c r="E498" s="140"/>
      <c r="F498" s="15"/>
      <c r="G498" s="140"/>
      <c r="H498" s="12"/>
      <c r="I498" s="140"/>
      <c r="J498" s="13"/>
      <c r="K498" s="142"/>
      <c r="L498" s="11"/>
      <c r="M498" s="141"/>
      <c r="N498" s="13"/>
    </row>
    <row r="499">
      <c r="C499" s="12"/>
      <c r="D499" s="12"/>
      <c r="E499" s="140"/>
      <c r="F499" s="15"/>
      <c r="G499" s="140"/>
      <c r="H499" s="12"/>
      <c r="I499" s="140"/>
      <c r="J499" s="13"/>
      <c r="K499" s="142"/>
      <c r="L499" s="11"/>
      <c r="M499" s="141"/>
      <c r="N499" s="13"/>
    </row>
    <row r="500">
      <c r="C500" s="12"/>
      <c r="D500" s="12"/>
      <c r="E500" s="140"/>
      <c r="F500" s="15"/>
      <c r="G500" s="140"/>
      <c r="H500" s="12"/>
      <c r="I500" s="140"/>
      <c r="J500" s="13"/>
      <c r="K500" s="142"/>
      <c r="L500" s="11"/>
      <c r="M500" s="141"/>
      <c r="N500" s="13"/>
    </row>
    <row r="501">
      <c r="C501" s="12"/>
      <c r="D501" s="12"/>
      <c r="E501" s="140"/>
      <c r="F501" s="15"/>
      <c r="G501" s="140"/>
      <c r="H501" s="12"/>
      <c r="I501" s="140"/>
      <c r="J501" s="13"/>
      <c r="K501" s="142"/>
      <c r="L501" s="11"/>
      <c r="M501" s="141"/>
      <c r="N501" s="13"/>
    </row>
    <row r="502">
      <c r="C502" s="12"/>
      <c r="D502" s="12"/>
      <c r="E502" s="140"/>
      <c r="F502" s="15"/>
      <c r="G502" s="140"/>
      <c r="H502" s="12"/>
      <c r="I502" s="140"/>
      <c r="J502" s="13"/>
      <c r="K502" s="142"/>
      <c r="L502" s="11"/>
      <c r="M502" s="141"/>
      <c r="N502" s="13"/>
    </row>
    <row r="503">
      <c r="C503" s="12"/>
      <c r="D503" s="12"/>
      <c r="E503" s="140"/>
      <c r="F503" s="15"/>
      <c r="G503" s="140"/>
      <c r="H503" s="12"/>
      <c r="I503" s="140"/>
      <c r="J503" s="13"/>
      <c r="K503" s="142"/>
      <c r="L503" s="11"/>
      <c r="M503" s="141"/>
      <c r="N503" s="13"/>
    </row>
    <row r="504">
      <c r="C504" s="12"/>
      <c r="D504" s="12"/>
      <c r="E504" s="140"/>
      <c r="F504" s="15"/>
      <c r="G504" s="140"/>
      <c r="H504" s="12"/>
      <c r="I504" s="140"/>
      <c r="J504" s="13"/>
      <c r="K504" s="142"/>
      <c r="L504" s="11"/>
      <c r="M504" s="141"/>
      <c r="N504" s="13"/>
    </row>
    <row r="505">
      <c r="C505" s="12"/>
      <c r="D505" s="12"/>
      <c r="E505" s="140"/>
      <c r="F505" s="15"/>
      <c r="G505" s="140"/>
      <c r="H505" s="12"/>
      <c r="I505" s="140"/>
      <c r="J505" s="13"/>
      <c r="K505" s="142"/>
      <c r="L505" s="11"/>
      <c r="M505" s="141"/>
      <c r="N505" s="13"/>
    </row>
    <row r="506">
      <c r="C506" s="12"/>
      <c r="D506" s="12"/>
      <c r="E506" s="140"/>
      <c r="F506" s="15"/>
      <c r="G506" s="140"/>
      <c r="H506" s="12"/>
      <c r="I506" s="140"/>
      <c r="J506" s="13"/>
      <c r="K506" s="142"/>
      <c r="L506" s="11"/>
      <c r="M506" s="141"/>
      <c r="N506" s="13"/>
    </row>
    <row r="507">
      <c r="C507" s="12"/>
      <c r="D507" s="12"/>
      <c r="E507" s="140"/>
      <c r="F507" s="15"/>
      <c r="G507" s="140"/>
      <c r="H507" s="12"/>
      <c r="I507" s="140"/>
      <c r="J507" s="13"/>
      <c r="K507" s="142"/>
      <c r="L507" s="11"/>
      <c r="M507" s="141"/>
      <c r="N507" s="13"/>
    </row>
    <row r="508">
      <c r="C508" s="12"/>
      <c r="D508" s="12"/>
      <c r="E508" s="140"/>
      <c r="F508" s="15"/>
      <c r="G508" s="140"/>
      <c r="H508" s="12"/>
      <c r="I508" s="140"/>
      <c r="J508" s="13"/>
      <c r="K508" s="142"/>
      <c r="L508" s="11"/>
      <c r="M508" s="141"/>
      <c r="N508" s="13"/>
    </row>
    <row r="509">
      <c r="C509" s="12"/>
      <c r="D509" s="12"/>
      <c r="E509" s="140"/>
      <c r="F509" s="15"/>
      <c r="G509" s="140"/>
      <c r="H509" s="12"/>
      <c r="I509" s="140"/>
      <c r="J509" s="13"/>
      <c r="K509" s="142"/>
      <c r="L509" s="11"/>
      <c r="M509" s="141"/>
      <c r="N509" s="13"/>
    </row>
    <row r="510">
      <c r="C510" s="12"/>
      <c r="D510" s="12"/>
      <c r="E510" s="140"/>
      <c r="F510" s="15"/>
      <c r="G510" s="140"/>
      <c r="H510" s="12"/>
      <c r="I510" s="140"/>
      <c r="J510" s="13"/>
      <c r="K510" s="142"/>
      <c r="L510" s="11"/>
      <c r="M510" s="141"/>
      <c r="N510" s="13"/>
    </row>
    <row r="511">
      <c r="C511" s="12"/>
      <c r="D511" s="12"/>
      <c r="E511" s="140"/>
      <c r="F511" s="15"/>
      <c r="G511" s="140"/>
      <c r="H511" s="12"/>
      <c r="I511" s="140"/>
      <c r="J511" s="13"/>
      <c r="K511" s="142"/>
      <c r="L511" s="11"/>
      <c r="M511" s="141"/>
      <c r="N511" s="13"/>
    </row>
    <row r="512">
      <c r="C512" s="12"/>
      <c r="D512" s="12"/>
      <c r="E512" s="140"/>
      <c r="F512" s="15"/>
      <c r="G512" s="140"/>
      <c r="H512" s="12"/>
      <c r="I512" s="140"/>
      <c r="J512" s="13"/>
      <c r="K512" s="142"/>
      <c r="L512" s="11"/>
      <c r="M512" s="141"/>
      <c r="N512" s="13"/>
    </row>
    <row r="513">
      <c r="C513" s="12"/>
      <c r="D513" s="12"/>
      <c r="E513" s="140"/>
      <c r="F513" s="15"/>
      <c r="G513" s="140"/>
      <c r="H513" s="12"/>
      <c r="I513" s="140"/>
      <c r="J513" s="13"/>
      <c r="K513" s="142"/>
      <c r="L513" s="11"/>
      <c r="M513" s="141"/>
      <c r="N513" s="13"/>
    </row>
    <row r="514">
      <c r="C514" s="12"/>
      <c r="D514" s="12"/>
      <c r="E514" s="140"/>
      <c r="F514" s="15"/>
      <c r="G514" s="140"/>
      <c r="H514" s="12"/>
      <c r="I514" s="140"/>
      <c r="J514" s="13"/>
      <c r="K514" s="142"/>
      <c r="L514" s="11"/>
      <c r="M514" s="141"/>
      <c r="N514" s="13"/>
    </row>
    <row r="515">
      <c r="C515" s="12"/>
      <c r="D515" s="12"/>
      <c r="E515" s="140"/>
      <c r="F515" s="15"/>
      <c r="G515" s="140"/>
      <c r="H515" s="12"/>
      <c r="I515" s="140"/>
      <c r="J515" s="13"/>
      <c r="K515" s="142"/>
      <c r="L515" s="11"/>
      <c r="M515" s="141"/>
      <c r="N515" s="13"/>
    </row>
    <row r="516">
      <c r="C516" s="12"/>
      <c r="D516" s="12"/>
      <c r="E516" s="140"/>
      <c r="F516" s="15"/>
      <c r="G516" s="140"/>
      <c r="H516" s="12"/>
      <c r="I516" s="140"/>
      <c r="J516" s="13"/>
      <c r="K516" s="142"/>
      <c r="L516" s="11"/>
      <c r="M516" s="141"/>
      <c r="N516" s="13"/>
    </row>
    <row r="517">
      <c r="C517" s="12"/>
      <c r="D517" s="12"/>
      <c r="E517" s="140"/>
      <c r="F517" s="15"/>
      <c r="G517" s="140"/>
      <c r="H517" s="12"/>
      <c r="I517" s="140"/>
      <c r="J517" s="13"/>
      <c r="K517" s="142"/>
      <c r="L517" s="11"/>
      <c r="M517" s="141"/>
      <c r="N517" s="13"/>
    </row>
    <row r="518">
      <c r="C518" s="12"/>
      <c r="D518" s="12"/>
      <c r="E518" s="140"/>
      <c r="F518" s="15"/>
      <c r="G518" s="140"/>
      <c r="H518" s="12"/>
      <c r="I518" s="140"/>
      <c r="J518" s="13"/>
      <c r="K518" s="142"/>
      <c r="L518" s="11"/>
      <c r="M518" s="141"/>
      <c r="N518" s="13"/>
    </row>
    <row r="519">
      <c r="C519" s="12"/>
      <c r="D519" s="12"/>
      <c r="E519" s="140"/>
      <c r="F519" s="15"/>
      <c r="G519" s="140"/>
      <c r="H519" s="12"/>
      <c r="I519" s="140"/>
      <c r="J519" s="13"/>
      <c r="K519" s="142"/>
      <c r="L519" s="11"/>
      <c r="M519" s="141"/>
      <c r="N519" s="13"/>
    </row>
    <row r="520">
      <c r="C520" s="12"/>
      <c r="D520" s="12"/>
      <c r="E520" s="140"/>
      <c r="F520" s="15"/>
      <c r="G520" s="140"/>
      <c r="H520" s="12"/>
      <c r="I520" s="140"/>
      <c r="J520" s="13"/>
      <c r="K520" s="142"/>
      <c r="L520" s="11"/>
      <c r="M520" s="141"/>
      <c r="N520" s="13"/>
    </row>
    <row r="521">
      <c r="C521" s="12"/>
      <c r="D521" s="12"/>
      <c r="E521" s="140"/>
      <c r="F521" s="15"/>
      <c r="G521" s="140"/>
      <c r="H521" s="12"/>
      <c r="I521" s="140"/>
      <c r="J521" s="13"/>
      <c r="K521" s="142"/>
      <c r="L521" s="11"/>
      <c r="M521" s="141"/>
      <c r="N521" s="13"/>
    </row>
    <row r="522">
      <c r="C522" s="12"/>
      <c r="D522" s="12"/>
      <c r="E522" s="140"/>
      <c r="F522" s="15"/>
      <c r="G522" s="140"/>
      <c r="H522" s="12"/>
      <c r="I522" s="140"/>
      <c r="J522" s="13"/>
      <c r="K522" s="142"/>
      <c r="L522" s="11"/>
      <c r="M522" s="141"/>
      <c r="N522" s="13"/>
    </row>
    <row r="523">
      <c r="C523" s="12"/>
      <c r="D523" s="12"/>
      <c r="E523" s="140"/>
      <c r="F523" s="15"/>
      <c r="G523" s="140"/>
      <c r="H523" s="12"/>
      <c r="I523" s="140"/>
      <c r="J523" s="13"/>
      <c r="K523" s="142"/>
      <c r="L523" s="11"/>
      <c r="M523" s="141"/>
      <c r="N523" s="13"/>
    </row>
    <row r="524">
      <c r="C524" s="12"/>
      <c r="D524" s="12"/>
      <c r="E524" s="140"/>
      <c r="F524" s="15"/>
      <c r="G524" s="140"/>
      <c r="H524" s="12"/>
      <c r="I524" s="140"/>
      <c r="J524" s="13"/>
      <c r="K524" s="142"/>
      <c r="L524" s="11"/>
      <c r="M524" s="141"/>
      <c r="N524" s="13"/>
    </row>
    <row r="525">
      <c r="C525" s="12"/>
      <c r="D525" s="12"/>
      <c r="E525" s="140"/>
      <c r="F525" s="15"/>
      <c r="G525" s="140"/>
      <c r="H525" s="12"/>
      <c r="I525" s="140"/>
      <c r="J525" s="13"/>
      <c r="K525" s="142"/>
      <c r="L525" s="11"/>
      <c r="M525" s="141"/>
      <c r="N525" s="13"/>
    </row>
    <row r="526">
      <c r="C526" s="12"/>
      <c r="D526" s="12"/>
      <c r="E526" s="140"/>
      <c r="F526" s="15"/>
      <c r="G526" s="140"/>
      <c r="H526" s="12"/>
      <c r="I526" s="140"/>
      <c r="J526" s="13"/>
      <c r="K526" s="142"/>
      <c r="L526" s="11"/>
      <c r="M526" s="141"/>
      <c r="N526" s="13"/>
    </row>
    <row r="527">
      <c r="C527" s="12"/>
      <c r="D527" s="12"/>
      <c r="E527" s="140"/>
      <c r="F527" s="15"/>
      <c r="G527" s="140"/>
      <c r="H527" s="12"/>
      <c r="I527" s="140"/>
      <c r="J527" s="13"/>
      <c r="K527" s="142"/>
      <c r="L527" s="11"/>
      <c r="M527" s="141"/>
      <c r="N527" s="13"/>
    </row>
    <row r="528">
      <c r="C528" s="12"/>
      <c r="D528" s="12"/>
      <c r="E528" s="140"/>
      <c r="F528" s="15"/>
      <c r="G528" s="140"/>
      <c r="H528" s="12"/>
      <c r="I528" s="140"/>
      <c r="J528" s="13"/>
      <c r="K528" s="142"/>
      <c r="L528" s="11"/>
      <c r="M528" s="141"/>
      <c r="N528" s="13"/>
    </row>
    <row r="529">
      <c r="C529" s="12"/>
      <c r="D529" s="12"/>
      <c r="E529" s="140"/>
      <c r="F529" s="15"/>
      <c r="G529" s="140"/>
      <c r="H529" s="12"/>
      <c r="I529" s="140"/>
      <c r="J529" s="13"/>
      <c r="K529" s="142"/>
      <c r="L529" s="11"/>
      <c r="M529" s="141"/>
      <c r="N529" s="13"/>
    </row>
    <row r="530">
      <c r="C530" s="12"/>
      <c r="D530" s="12"/>
      <c r="E530" s="140"/>
      <c r="F530" s="15"/>
      <c r="G530" s="140"/>
      <c r="H530" s="12"/>
      <c r="I530" s="140"/>
      <c r="J530" s="13"/>
      <c r="K530" s="142"/>
      <c r="L530" s="11"/>
      <c r="M530" s="141"/>
      <c r="N530" s="13"/>
    </row>
    <row r="531">
      <c r="C531" s="12"/>
      <c r="D531" s="12"/>
      <c r="E531" s="140"/>
      <c r="F531" s="15"/>
      <c r="G531" s="140"/>
      <c r="H531" s="12"/>
      <c r="I531" s="140"/>
      <c r="J531" s="13"/>
      <c r="K531" s="142"/>
      <c r="L531" s="11"/>
      <c r="M531" s="141"/>
      <c r="N531" s="13"/>
    </row>
    <row r="532">
      <c r="C532" s="12"/>
      <c r="D532" s="12"/>
      <c r="E532" s="140"/>
      <c r="F532" s="15"/>
      <c r="G532" s="140"/>
      <c r="H532" s="12"/>
      <c r="I532" s="140"/>
      <c r="J532" s="13"/>
      <c r="K532" s="142"/>
      <c r="L532" s="11"/>
      <c r="M532" s="141"/>
      <c r="N532" s="13"/>
    </row>
    <row r="533">
      <c r="C533" s="12"/>
      <c r="D533" s="12"/>
      <c r="E533" s="140"/>
      <c r="F533" s="15"/>
      <c r="G533" s="140"/>
      <c r="H533" s="12"/>
      <c r="I533" s="140"/>
      <c r="J533" s="13"/>
      <c r="K533" s="142"/>
      <c r="L533" s="11"/>
      <c r="M533" s="141"/>
      <c r="N533" s="13"/>
    </row>
    <row r="534">
      <c r="C534" s="12"/>
      <c r="D534" s="12"/>
      <c r="E534" s="140"/>
      <c r="F534" s="15"/>
      <c r="G534" s="140"/>
      <c r="H534" s="12"/>
      <c r="I534" s="140"/>
      <c r="J534" s="13"/>
      <c r="K534" s="142"/>
      <c r="L534" s="11"/>
      <c r="M534" s="141"/>
      <c r="N534" s="13"/>
    </row>
    <row r="535">
      <c r="C535" s="12"/>
      <c r="D535" s="12"/>
      <c r="E535" s="140"/>
      <c r="F535" s="15"/>
      <c r="G535" s="140"/>
      <c r="H535" s="12"/>
      <c r="I535" s="140"/>
      <c r="J535" s="13"/>
      <c r="K535" s="142"/>
      <c r="L535" s="11"/>
      <c r="M535" s="141"/>
      <c r="N535" s="13"/>
    </row>
    <row r="536">
      <c r="C536" s="12"/>
      <c r="D536" s="12"/>
      <c r="E536" s="140"/>
      <c r="F536" s="15"/>
      <c r="G536" s="140"/>
      <c r="H536" s="12"/>
      <c r="I536" s="140"/>
      <c r="J536" s="13"/>
      <c r="K536" s="142"/>
      <c r="L536" s="11"/>
      <c r="M536" s="141"/>
      <c r="N536" s="13"/>
    </row>
    <row r="537">
      <c r="C537" s="12"/>
      <c r="D537" s="12"/>
      <c r="E537" s="140"/>
      <c r="F537" s="15"/>
      <c r="G537" s="140"/>
      <c r="H537" s="12"/>
      <c r="I537" s="140"/>
      <c r="J537" s="13"/>
      <c r="K537" s="142"/>
      <c r="L537" s="11"/>
      <c r="M537" s="141"/>
      <c r="N537" s="13"/>
    </row>
    <row r="538">
      <c r="C538" s="12"/>
      <c r="D538" s="12"/>
      <c r="E538" s="140"/>
      <c r="F538" s="15"/>
      <c r="G538" s="140"/>
      <c r="H538" s="12"/>
      <c r="I538" s="140"/>
      <c r="J538" s="13"/>
      <c r="K538" s="142"/>
      <c r="L538" s="11"/>
      <c r="M538" s="141"/>
      <c r="N538" s="13"/>
    </row>
    <row r="539">
      <c r="C539" s="12"/>
      <c r="D539" s="12"/>
      <c r="E539" s="140"/>
      <c r="F539" s="15"/>
      <c r="G539" s="140"/>
      <c r="H539" s="12"/>
      <c r="I539" s="140"/>
      <c r="J539" s="13"/>
      <c r="K539" s="142"/>
      <c r="L539" s="11"/>
      <c r="M539" s="141"/>
      <c r="N539" s="13"/>
    </row>
    <row r="540">
      <c r="C540" s="12"/>
      <c r="D540" s="12"/>
      <c r="E540" s="140"/>
      <c r="F540" s="15"/>
      <c r="G540" s="140"/>
      <c r="H540" s="12"/>
      <c r="I540" s="140"/>
      <c r="J540" s="13"/>
      <c r="K540" s="142"/>
      <c r="L540" s="11"/>
      <c r="M540" s="141"/>
      <c r="N540" s="13"/>
    </row>
    <row r="541">
      <c r="C541" s="12"/>
      <c r="D541" s="12"/>
      <c r="E541" s="140"/>
      <c r="F541" s="15"/>
      <c r="G541" s="140"/>
      <c r="H541" s="12"/>
      <c r="I541" s="140"/>
      <c r="J541" s="13"/>
      <c r="K541" s="142"/>
      <c r="L541" s="11"/>
      <c r="M541" s="141"/>
      <c r="N541" s="13"/>
    </row>
    <row r="542">
      <c r="C542" s="12"/>
      <c r="D542" s="12"/>
      <c r="E542" s="140"/>
      <c r="F542" s="15"/>
      <c r="G542" s="140"/>
      <c r="H542" s="12"/>
      <c r="I542" s="140"/>
      <c r="J542" s="13"/>
      <c r="K542" s="142"/>
      <c r="L542" s="11"/>
      <c r="M542" s="141"/>
      <c r="N542" s="13"/>
    </row>
    <row r="543">
      <c r="C543" s="12"/>
      <c r="D543" s="12"/>
      <c r="E543" s="140"/>
      <c r="F543" s="15"/>
      <c r="G543" s="140"/>
      <c r="H543" s="12"/>
      <c r="I543" s="140"/>
      <c r="J543" s="13"/>
      <c r="K543" s="142"/>
      <c r="L543" s="11"/>
      <c r="M543" s="141"/>
      <c r="N543" s="13"/>
    </row>
    <row r="544">
      <c r="C544" s="12"/>
      <c r="D544" s="12"/>
      <c r="E544" s="140"/>
      <c r="F544" s="15"/>
      <c r="G544" s="140"/>
      <c r="H544" s="12"/>
      <c r="I544" s="140"/>
      <c r="J544" s="13"/>
      <c r="K544" s="142"/>
      <c r="L544" s="11"/>
      <c r="M544" s="141"/>
      <c r="N544" s="13"/>
    </row>
    <row r="545">
      <c r="C545" s="12"/>
      <c r="D545" s="12"/>
      <c r="E545" s="140"/>
      <c r="F545" s="15"/>
      <c r="G545" s="140"/>
      <c r="H545" s="12"/>
      <c r="I545" s="140"/>
      <c r="J545" s="13"/>
      <c r="K545" s="142"/>
      <c r="L545" s="11"/>
      <c r="M545" s="141"/>
      <c r="N545" s="13"/>
    </row>
    <row r="546">
      <c r="C546" s="12"/>
      <c r="D546" s="12"/>
      <c r="E546" s="140"/>
      <c r="F546" s="15"/>
      <c r="G546" s="140"/>
      <c r="H546" s="12"/>
      <c r="I546" s="140"/>
      <c r="J546" s="13"/>
      <c r="K546" s="142"/>
      <c r="L546" s="11"/>
      <c r="M546" s="141"/>
      <c r="N546" s="13"/>
    </row>
    <row r="547">
      <c r="C547" s="12"/>
      <c r="D547" s="12"/>
      <c r="E547" s="140"/>
      <c r="F547" s="15"/>
      <c r="G547" s="140"/>
      <c r="H547" s="12"/>
      <c r="I547" s="140"/>
      <c r="J547" s="13"/>
      <c r="K547" s="142"/>
      <c r="L547" s="11"/>
      <c r="M547" s="141"/>
      <c r="N547" s="13"/>
    </row>
    <row r="548">
      <c r="C548" s="12"/>
      <c r="D548" s="12"/>
      <c r="E548" s="140"/>
      <c r="F548" s="15"/>
      <c r="G548" s="140"/>
      <c r="H548" s="12"/>
      <c r="I548" s="140"/>
      <c r="J548" s="13"/>
      <c r="K548" s="142"/>
      <c r="L548" s="11"/>
      <c r="M548" s="141"/>
      <c r="N548" s="13"/>
    </row>
    <row r="549">
      <c r="C549" s="12"/>
      <c r="D549" s="12"/>
      <c r="E549" s="140"/>
      <c r="F549" s="15"/>
      <c r="G549" s="140"/>
      <c r="H549" s="12"/>
      <c r="I549" s="140"/>
      <c r="J549" s="13"/>
      <c r="K549" s="142"/>
      <c r="L549" s="11"/>
      <c r="M549" s="141"/>
      <c r="N549" s="13"/>
    </row>
    <row r="550">
      <c r="C550" s="12"/>
      <c r="D550" s="12"/>
      <c r="E550" s="140"/>
      <c r="F550" s="15"/>
      <c r="G550" s="140"/>
      <c r="H550" s="12"/>
      <c r="I550" s="140"/>
      <c r="J550" s="13"/>
      <c r="K550" s="142"/>
      <c r="L550" s="11"/>
      <c r="M550" s="141"/>
      <c r="N550" s="13"/>
    </row>
    <row r="551">
      <c r="C551" s="12"/>
      <c r="D551" s="12"/>
      <c r="E551" s="140"/>
      <c r="F551" s="15"/>
      <c r="G551" s="140"/>
      <c r="H551" s="12"/>
      <c r="I551" s="140"/>
      <c r="J551" s="13"/>
      <c r="K551" s="142"/>
      <c r="L551" s="11"/>
      <c r="M551" s="141"/>
      <c r="N551" s="13"/>
    </row>
    <row r="552">
      <c r="C552" s="12"/>
      <c r="D552" s="12"/>
      <c r="E552" s="140"/>
      <c r="F552" s="15"/>
      <c r="G552" s="140"/>
      <c r="H552" s="12"/>
      <c r="I552" s="140"/>
      <c r="J552" s="13"/>
      <c r="K552" s="142"/>
      <c r="L552" s="11"/>
      <c r="M552" s="141"/>
      <c r="N552" s="13"/>
    </row>
    <row r="553">
      <c r="C553" s="12"/>
      <c r="D553" s="12"/>
      <c r="E553" s="140"/>
      <c r="F553" s="15"/>
      <c r="G553" s="140"/>
      <c r="H553" s="12"/>
      <c r="I553" s="140"/>
      <c r="J553" s="13"/>
      <c r="K553" s="142"/>
      <c r="L553" s="11"/>
      <c r="M553" s="141"/>
      <c r="N553" s="13"/>
    </row>
    <row r="554">
      <c r="C554" s="12"/>
      <c r="D554" s="12"/>
      <c r="E554" s="140"/>
      <c r="F554" s="15"/>
      <c r="G554" s="140"/>
      <c r="H554" s="12"/>
      <c r="I554" s="140"/>
      <c r="J554" s="13"/>
      <c r="K554" s="142"/>
      <c r="L554" s="11"/>
      <c r="M554" s="141"/>
      <c r="N554" s="13"/>
    </row>
    <row r="555">
      <c r="C555" s="12"/>
      <c r="D555" s="12"/>
      <c r="E555" s="140"/>
      <c r="F555" s="15"/>
      <c r="G555" s="140"/>
      <c r="H555" s="12"/>
      <c r="I555" s="140"/>
      <c r="J555" s="13"/>
      <c r="K555" s="142"/>
      <c r="L555" s="11"/>
      <c r="M555" s="141"/>
      <c r="N555" s="13"/>
    </row>
    <row r="556">
      <c r="C556" s="12"/>
      <c r="D556" s="12"/>
      <c r="E556" s="140"/>
      <c r="F556" s="15"/>
      <c r="G556" s="140"/>
      <c r="H556" s="12"/>
      <c r="I556" s="140"/>
      <c r="J556" s="13"/>
      <c r="K556" s="142"/>
      <c r="L556" s="11"/>
      <c r="M556" s="141"/>
      <c r="N556" s="13"/>
    </row>
    <row r="557">
      <c r="C557" s="12"/>
      <c r="D557" s="12"/>
      <c r="E557" s="140"/>
      <c r="F557" s="15"/>
      <c r="G557" s="140"/>
      <c r="H557" s="12"/>
      <c r="I557" s="140"/>
      <c r="J557" s="13"/>
      <c r="K557" s="142"/>
      <c r="L557" s="11"/>
      <c r="M557" s="141"/>
      <c r="N557" s="13"/>
    </row>
    <row r="558">
      <c r="C558" s="12"/>
      <c r="D558" s="12"/>
      <c r="E558" s="140"/>
      <c r="F558" s="15"/>
      <c r="G558" s="140"/>
      <c r="H558" s="12"/>
      <c r="I558" s="140"/>
      <c r="J558" s="13"/>
      <c r="K558" s="142"/>
      <c r="L558" s="11"/>
      <c r="M558" s="141"/>
      <c r="N558" s="13"/>
    </row>
    <row r="559">
      <c r="C559" s="12"/>
      <c r="D559" s="12"/>
      <c r="E559" s="140"/>
      <c r="F559" s="15"/>
      <c r="G559" s="140"/>
      <c r="H559" s="12"/>
      <c r="I559" s="140"/>
      <c r="J559" s="13"/>
      <c r="K559" s="142"/>
      <c r="L559" s="11"/>
      <c r="M559" s="141"/>
      <c r="N559" s="13"/>
    </row>
    <row r="560">
      <c r="C560" s="12"/>
      <c r="D560" s="12"/>
      <c r="E560" s="140"/>
      <c r="F560" s="15"/>
      <c r="G560" s="140"/>
      <c r="H560" s="12"/>
      <c r="I560" s="140"/>
      <c r="J560" s="13"/>
      <c r="K560" s="142"/>
      <c r="L560" s="11"/>
      <c r="M560" s="141"/>
      <c r="N560" s="13"/>
    </row>
    <row r="561">
      <c r="C561" s="12"/>
      <c r="D561" s="12"/>
      <c r="E561" s="140"/>
      <c r="F561" s="15"/>
      <c r="G561" s="140"/>
      <c r="H561" s="12"/>
      <c r="I561" s="140"/>
      <c r="J561" s="13"/>
      <c r="K561" s="142"/>
      <c r="L561" s="11"/>
      <c r="M561" s="141"/>
      <c r="N561" s="13"/>
    </row>
    <row r="562">
      <c r="C562" s="12"/>
      <c r="D562" s="12"/>
      <c r="E562" s="140"/>
      <c r="F562" s="15"/>
      <c r="G562" s="140"/>
      <c r="H562" s="12"/>
      <c r="I562" s="140"/>
      <c r="J562" s="13"/>
      <c r="K562" s="142"/>
      <c r="L562" s="11"/>
      <c r="M562" s="141"/>
      <c r="N562" s="13"/>
    </row>
    <row r="563">
      <c r="C563" s="12"/>
      <c r="D563" s="12"/>
      <c r="E563" s="140"/>
      <c r="F563" s="15"/>
      <c r="G563" s="140"/>
      <c r="H563" s="12"/>
      <c r="I563" s="140"/>
      <c r="J563" s="13"/>
      <c r="K563" s="142"/>
      <c r="L563" s="11"/>
      <c r="M563" s="141"/>
      <c r="N563" s="13"/>
    </row>
    <row r="564">
      <c r="C564" s="12"/>
      <c r="D564" s="12"/>
      <c r="E564" s="140"/>
      <c r="F564" s="15"/>
      <c r="G564" s="140"/>
      <c r="H564" s="12"/>
      <c r="I564" s="140"/>
      <c r="J564" s="13"/>
      <c r="K564" s="142"/>
      <c r="L564" s="11"/>
      <c r="M564" s="141"/>
      <c r="N564" s="13"/>
    </row>
    <row r="565">
      <c r="C565" s="12"/>
      <c r="D565" s="12"/>
      <c r="E565" s="140"/>
      <c r="F565" s="15"/>
      <c r="G565" s="140"/>
      <c r="H565" s="12"/>
      <c r="I565" s="140"/>
      <c r="J565" s="13"/>
      <c r="K565" s="142"/>
      <c r="L565" s="11"/>
      <c r="M565" s="141"/>
      <c r="N565" s="13"/>
    </row>
    <row r="566">
      <c r="C566" s="12"/>
      <c r="D566" s="12"/>
      <c r="E566" s="140"/>
      <c r="F566" s="15"/>
      <c r="G566" s="140"/>
      <c r="H566" s="12"/>
      <c r="I566" s="140"/>
      <c r="J566" s="13"/>
      <c r="K566" s="142"/>
      <c r="L566" s="11"/>
      <c r="M566" s="141"/>
      <c r="N566" s="13"/>
    </row>
    <row r="567">
      <c r="C567" s="12"/>
      <c r="D567" s="12"/>
      <c r="E567" s="140"/>
      <c r="F567" s="15"/>
      <c r="G567" s="140"/>
      <c r="H567" s="12"/>
      <c r="I567" s="140"/>
      <c r="J567" s="13"/>
      <c r="K567" s="142"/>
      <c r="L567" s="11"/>
      <c r="M567" s="141"/>
      <c r="N567" s="13"/>
    </row>
    <row r="568">
      <c r="C568" s="12"/>
      <c r="D568" s="12"/>
      <c r="E568" s="140"/>
      <c r="F568" s="15"/>
      <c r="G568" s="140"/>
      <c r="H568" s="12"/>
      <c r="I568" s="140"/>
      <c r="J568" s="13"/>
      <c r="K568" s="142"/>
      <c r="L568" s="11"/>
      <c r="M568" s="141"/>
      <c r="N568" s="13"/>
    </row>
    <row r="569">
      <c r="C569" s="12"/>
      <c r="D569" s="12"/>
      <c r="E569" s="140"/>
      <c r="F569" s="15"/>
      <c r="G569" s="140"/>
      <c r="H569" s="12"/>
      <c r="I569" s="140"/>
      <c r="J569" s="13"/>
      <c r="K569" s="142"/>
      <c r="L569" s="11"/>
      <c r="M569" s="141"/>
      <c r="N569" s="13"/>
    </row>
    <row r="570">
      <c r="C570" s="12"/>
      <c r="D570" s="12"/>
      <c r="E570" s="140"/>
      <c r="F570" s="15"/>
      <c r="G570" s="140"/>
      <c r="H570" s="12"/>
      <c r="I570" s="140"/>
      <c r="J570" s="13"/>
      <c r="K570" s="142"/>
      <c r="L570" s="11"/>
      <c r="M570" s="141"/>
      <c r="N570" s="13"/>
    </row>
    <row r="571">
      <c r="C571" s="12"/>
      <c r="D571" s="12"/>
      <c r="E571" s="140"/>
      <c r="F571" s="15"/>
      <c r="G571" s="140"/>
      <c r="H571" s="12"/>
      <c r="I571" s="140"/>
      <c r="J571" s="13"/>
      <c r="K571" s="142"/>
      <c r="L571" s="11"/>
      <c r="M571" s="141"/>
      <c r="N571" s="13"/>
    </row>
    <row r="572">
      <c r="C572" s="12"/>
      <c r="D572" s="12"/>
      <c r="E572" s="140"/>
      <c r="F572" s="15"/>
      <c r="G572" s="140"/>
      <c r="H572" s="12"/>
      <c r="I572" s="140"/>
      <c r="J572" s="13"/>
      <c r="K572" s="142"/>
      <c r="L572" s="11"/>
      <c r="M572" s="141"/>
      <c r="N572" s="13"/>
    </row>
    <row r="573">
      <c r="C573" s="12"/>
      <c r="D573" s="12"/>
      <c r="E573" s="140"/>
      <c r="F573" s="15"/>
      <c r="G573" s="140"/>
      <c r="H573" s="12"/>
      <c r="I573" s="140"/>
      <c r="J573" s="13"/>
      <c r="K573" s="142"/>
      <c r="L573" s="11"/>
      <c r="M573" s="141"/>
      <c r="N573" s="13"/>
    </row>
    <row r="574">
      <c r="C574" s="12"/>
      <c r="D574" s="12"/>
      <c r="E574" s="140"/>
      <c r="F574" s="15"/>
      <c r="G574" s="140"/>
      <c r="H574" s="12"/>
      <c r="I574" s="140"/>
      <c r="J574" s="13"/>
      <c r="K574" s="142"/>
      <c r="L574" s="11"/>
      <c r="M574" s="141"/>
      <c r="N574" s="13"/>
    </row>
    <row r="575">
      <c r="C575" s="12"/>
      <c r="D575" s="12"/>
      <c r="E575" s="140"/>
      <c r="F575" s="15"/>
      <c r="G575" s="140"/>
      <c r="H575" s="12"/>
      <c r="I575" s="140"/>
      <c r="J575" s="13"/>
      <c r="K575" s="142"/>
      <c r="L575" s="11"/>
      <c r="M575" s="141"/>
      <c r="N575" s="13"/>
    </row>
    <row r="576">
      <c r="C576" s="12"/>
      <c r="D576" s="12"/>
      <c r="E576" s="140"/>
      <c r="F576" s="15"/>
      <c r="G576" s="140"/>
      <c r="H576" s="12"/>
      <c r="I576" s="140"/>
      <c r="J576" s="13"/>
      <c r="K576" s="142"/>
      <c r="L576" s="11"/>
      <c r="M576" s="141"/>
      <c r="N576" s="13"/>
    </row>
    <row r="577">
      <c r="C577" s="12"/>
      <c r="D577" s="12"/>
      <c r="E577" s="140"/>
      <c r="F577" s="15"/>
      <c r="G577" s="140"/>
      <c r="H577" s="12"/>
      <c r="I577" s="140"/>
      <c r="J577" s="13"/>
      <c r="K577" s="142"/>
      <c r="L577" s="11"/>
      <c r="M577" s="141"/>
      <c r="N577" s="13"/>
    </row>
    <row r="578">
      <c r="C578" s="12"/>
      <c r="D578" s="12"/>
      <c r="E578" s="140"/>
      <c r="F578" s="15"/>
      <c r="G578" s="140"/>
      <c r="H578" s="12"/>
      <c r="I578" s="140"/>
      <c r="J578" s="13"/>
      <c r="K578" s="142"/>
      <c r="L578" s="11"/>
      <c r="M578" s="141"/>
      <c r="N578" s="13"/>
    </row>
    <row r="579">
      <c r="C579" s="12"/>
      <c r="D579" s="12"/>
      <c r="E579" s="140"/>
      <c r="F579" s="15"/>
      <c r="G579" s="140"/>
      <c r="H579" s="12"/>
      <c r="I579" s="140"/>
      <c r="J579" s="13"/>
      <c r="K579" s="142"/>
      <c r="L579" s="11"/>
      <c r="M579" s="141"/>
      <c r="N579" s="13"/>
    </row>
    <row r="580">
      <c r="C580" s="12"/>
      <c r="D580" s="12"/>
      <c r="E580" s="140"/>
      <c r="F580" s="15"/>
      <c r="G580" s="140"/>
      <c r="H580" s="12"/>
      <c r="I580" s="140"/>
      <c r="J580" s="13"/>
      <c r="K580" s="142"/>
      <c r="L580" s="11"/>
      <c r="M580" s="141"/>
      <c r="N580" s="13"/>
    </row>
    <row r="581">
      <c r="C581" s="12"/>
      <c r="D581" s="12"/>
      <c r="E581" s="140"/>
      <c r="F581" s="15"/>
      <c r="G581" s="140"/>
      <c r="H581" s="12"/>
      <c r="I581" s="140"/>
      <c r="J581" s="13"/>
      <c r="K581" s="142"/>
      <c r="L581" s="11"/>
      <c r="M581" s="141"/>
      <c r="N581" s="13"/>
    </row>
    <row r="582">
      <c r="C582" s="12"/>
      <c r="D582" s="12"/>
      <c r="E582" s="140"/>
      <c r="F582" s="15"/>
      <c r="G582" s="140"/>
      <c r="H582" s="12"/>
      <c r="I582" s="140"/>
      <c r="J582" s="13"/>
      <c r="K582" s="142"/>
      <c r="L582" s="11"/>
      <c r="M582" s="141"/>
      <c r="N582" s="13"/>
    </row>
    <row r="583">
      <c r="C583" s="12"/>
      <c r="D583" s="12"/>
      <c r="E583" s="140"/>
      <c r="F583" s="15"/>
      <c r="G583" s="140"/>
      <c r="H583" s="12"/>
      <c r="I583" s="140"/>
      <c r="J583" s="13"/>
      <c r="K583" s="142"/>
      <c r="L583" s="11"/>
      <c r="M583" s="141"/>
      <c r="N583" s="13"/>
    </row>
    <row r="584">
      <c r="C584" s="12"/>
      <c r="D584" s="12"/>
      <c r="E584" s="140"/>
      <c r="F584" s="15"/>
      <c r="G584" s="140"/>
      <c r="H584" s="12"/>
      <c r="I584" s="140"/>
      <c r="J584" s="13"/>
      <c r="K584" s="142"/>
      <c r="L584" s="11"/>
      <c r="M584" s="141"/>
      <c r="N584" s="13"/>
    </row>
    <row r="585">
      <c r="C585" s="12"/>
      <c r="D585" s="12"/>
      <c r="E585" s="140"/>
      <c r="F585" s="15"/>
      <c r="G585" s="140"/>
      <c r="H585" s="12"/>
      <c r="I585" s="140"/>
      <c r="J585" s="13"/>
      <c r="K585" s="142"/>
      <c r="L585" s="11"/>
      <c r="M585" s="141"/>
      <c r="N585" s="13"/>
    </row>
    <row r="586">
      <c r="C586" s="12"/>
      <c r="D586" s="12"/>
      <c r="E586" s="140"/>
      <c r="F586" s="15"/>
      <c r="G586" s="140"/>
      <c r="H586" s="12"/>
      <c r="I586" s="140"/>
      <c r="J586" s="13"/>
      <c r="K586" s="142"/>
      <c r="L586" s="11"/>
      <c r="M586" s="141"/>
      <c r="N586" s="13"/>
    </row>
    <row r="587">
      <c r="C587" s="12"/>
      <c r="D587" s="12"/>
      <c r="E587" s="140"/>
      <c r="F587" s="15"/>
      <c r="G587" s="140"/>
      <c r="H587" s="12"/>
      <c r="I587" s="140"/>
      <c r="J587" s="13"/>
      <c r="K587" s="142"/>
      <c r="L587" s="11"/>
      <c r="M587" s="141"/>
      <c r="N587" s="13"/>
    </row>
    <row r="588">
      <c r="C588" s="12"/>
      <c r="D588" s="12"/>
      <c r="E588" s="140"/>
      <c r="F588" s="15"/>
      <c r="G588" s="140"/>
      <c r="H588" s="12"/>
      <c r="I588" s="140"/>
      <c r="J588" s="13"/>
      <c r="K588" s="142"/>
      <c r="L588" s="11"/>
      <c r="M588" s="141"/>
      <c r="N588" s="13"/>
    </row>
    <row r="589">
      <c r="C589" s="12"/>
      <c r="D589" s="12"/>
      <c r="E589" s="140"/>
      <c r="F589" s="15"/>
      <c r="G589" s="140"/>
      <c r="H589" s="12"/>
      <c r="I589" s="140"/>
      <c r="J589" s="13"/>
      <c r="K589" s="142"/>
      <c r="L589" s="11"/>
      <c r="M589" s="141"/>
      <c r="N589" s="13"/>
    </row>
    <row r="590">
      <c r="C590" s="12"/>
      <c r="D590" s="12"/>
      <c r="E590" s="140"/>
      <c r="F590" s="15"/>
      <c r="G590" s="140"/>
      <c r="H590" s="12"/>
      <c r="I590" s="140"/>
      <c r="J590" s="13"/>
      <c r="K590" s="142"/>
      <c r="L590" s="11"/>
      <c r="M590" s="141"/>
      <c r="N590" s="13"/>
    </row>
    <row r="591">
      <c r="C591" s="12"/>
      <c r="D591" s="12"/>
      <c r="E591" s="140"/>
      <c r="F591" s="15"/>
      <c r="G591" s="140"/>
      <c r="H591" s="12"/>
      <c r="I591" s="140"/>
      <c r="J591" s="13"/>
      <c r="K591" s="142"/>
      <c r="L591" s="11"/>
      <c r="M591" s="141"/>
      <c r="N591" s="13"/>
    </row>
    <row r="592">
      <c r="C592" s="12"/>
      <c r="D592" s="12"/>
      <c r="E592" s="140"/>
      <c r="F592" s="15"/>
      <c r="G592" s="140"/>
      <c r="H592" s="12"/>
      <c r="I592" s="140"/>
      <c r="J592" s="13"/>
      <c r="K592" s="142"/>
      <c r="L592" s="11"/>
      <c r="M592" s="141"/>
      <c r="N592" s="13"/>
    </row>
    <row r="593">
      <c r="C593" s="12"/>
      <c r="D593" s="12"/>
      <c r="E593" s="140"/>
      <c r="F593" s="15"/>
      <c r="G593" s="140"/>
      <c r="H593" s="12"/>
      <c r="I593" s="140"/>
      <c r="J593" s="13"/>
      <c r="K593" s="142"/>
      <c r="L593" s="11"/>
      <c r="M593" s="141"/>
      <c r="N593" s="13"/>
    </row>
    <row r="594">
      <c r="C594" s="12"/>
      <c r="D594" s="12"/>
      <c r="E594" s="140"/>
      <c r="F594" s="15"/>
      <c r="G594" s="140"/>
      <c r="H594" s="12"/>
      <c r="I594" s="140"/>
      <c r="J594" s="13"/>
      <c r="K594" s="142"/>
      <c r="L594" s="11"/>
      <c r="M594" s="141"/>
      <c r="N594" s="13"/>
    </row>
    <row r="595">
      <c r="C595" s="12"/>
      <c r="D595" s="12"/>
      <c r="E595" s="140"/>
      <c r="F595" s="15"/>
      <c r="G595" s="140"/>
      <c r="H595" s="12"/>
      <c r="I595" s="140"/>
      <c r="J595" s="13"/>
      <c r="K595" s="142"/>
      <c r="L595" s="11"/>
      <c r="M595" s="141"/>
      <c r="N595" s="13"/>
    </row>
    <row r="596">
      <c r="C596" s="12"/>
      <c r="D596" s="12"/>
      <c r="E596" s="140"/>
      <c r="F596" s="15"/>
      <c r="G596" s="140"/>
      <c r="H596" s="12"/>
      <c r="I596" s="140"/>
      <c r="J596" s="13"/>
      <c r="K596" s="142"/>
      <c r="L596" s="11"/>
      <c r="M596" s="141"/>
      <c r="N596" s="13"/>
    </row>
    <row r="597">
      <c r="C597" s="12"/>
      <c r="D597" s="12"/>
      <c r="E597" s="140"/>
      <c r="F597" s="15"/>
      <c r="G597" s="140"/>
      <c r="H597" s="12"/>
      <c r="I597" s="140"/>
      <c r="J597" s="13"/>
      <c r="K597" s="142"/>
      <c r="L597" s="11"/>
      <c r="M597" s="141"/>
      <c r="N597" s="13"/>
    </row>
    <row r="598">
      <c r="C598" s="12"/>
      <c r="D598" s="12"/>
      <c r="E598" s="140"/>
      <c r="F598" s="15"/>
      <c r="G598" s="140"/>
      <c r="H598" s="12"/>
      <c r="I598" s="140"/>
      <c r="J598" s="13"/>
      <c r="K598" s="142"/>
      <c r="L598" s="11"/>
      <c r="M598" s="141"/>
      <c r="N598" s="13"/>
    </row>
    <row r="599">
      <c r="C599" s="12"/>
      <c r="D599" s="12"/>
      <c r="E599" s="140"/>
      <c r="F599" s="15"/>
      <c r="G599" s="140"/>
      <c r="H599" s="12"/>
      <c r="I599" s="140"/>
      <c r="J599" s="13"/>
      <c r="K599" s="142"/>
      <c r="L599" s="11"/>
      <c r="M599" s="141"/>
      <c r="N599" s="13"/>
    </row>
    <row r="600">
      <c r="C600" s="12"/>
      <c r="D600" s="12"/>
      <c r="E600" s="140"/>
      <c r="F600" s="15"/>
      <c r="G600" s="140"/>
      <c r="H600" s="12"/>
      <c r="I600" s="140"/>
      <c r="J600" s="13"/>
      <c r="K600" s="142"/>
      <c r="L600" s="11"/>
      <c r="M600" s="141"/>
      <c r="N600" s="13"/>
    </row>
    <row r="601">
      <c r="C601" s="12"/>
      <c r="D601" s="12"/>
      <c r="E601" s="140"/>
      <c r="F601" s="15"/>
      <c r="G601" s="140"/>
      <c r="H601" s="12"/>
      <c r="I601" s="140"/>
      <c r="J601" s="13"/>
      <c r="K601" s="142"/>
      <c r="L601" s="11"/>
      <c r="M601" s="141"/>
      <c r="N601" s="13"/>
    </row>
    <row r="602">
      <c r="C602" s="12"/>
      <c r="D602" s="12"/>
      <c r="E602" s="140"/>
      <c r="F602" s="15"/>
      <c r="G602" s="140"/>
      <c r="H602" s="12"/>
      <c r="I602" s="140"/>
      <c r="J602" s="13"/>
      <c r="K602" s="142"/>
      <c r="L602" s="11"/>
      <c r="M602" s="141"/>
      <c r="N602" s="13"/>
    </row>
    <row r="603">
      <c r="C603" s="12"/>
      <c r="D603" s="12"/>
      <c r="E603" s="140"/>
      <c r="F603" s="15"/>
      <c r="G603" s="140"/>
      <c r="H603" s="12"/>
      <c r="I603" s="140"/>
      <c r="J603" s="13"/>
      <c r="K603" s="142"/>
      <c r="L603" s="11"/>
      <c r="M603" s="141"/>
      <c r="N603" s="13"/>
    </row>
    <row r="604">
      <c r="C604" s="12"/>
      <c r="D604" s="12"/>
      <c r="E604" s="140"/>
      <c r="F604" s="15"/>
      <c r="G604" s="140"/>
      <c r="H604" s="12"/>
      <c r="I604" s="140"/>
      <c r="J604" s="13"/>
      <c r="K604" s="142"/>
      <c r="L604" s="11"/>
      <c r="M604" s="141"/>
      <c r="N604" s="13"/>
    </row>
    <row r="605">
      <c r="C605" s="12"/>
      <c r="D605" s="12"/>
      <c r="E605" s="140"/>
      <c r="F605" s="15"/>
      <c r="G605" s="140"/>
      <c r="H605" s="12"/>
      <c r="I605" s="140"/>
      <c r="J605" s="13"/>
      <c r="K605" s="142"/>
      <c r="L605" s="11"/>
      <c r="M605" s="141"/>
      <c r="N605" s="13"/>
    </row>
    <row r="606">
      <c r="C606" s="12"/>
      <c r="D606" s="12"/>
      <c r="E606" s="140"/>
      <c r="F606" s="15"/>
      <c r="G606" s="140"/>
      <c r="H606" s="12"/>
      <c r="I606" s="140"/>
      <c r="J606" s="13"/>
      <c r="K606" s="142"/>
      <c r="L606" s="11"/>
      <c r="M606" s="141"/>
      <c r="N606" s="13"/>
    </row>
    <row r="607">
      <c r="C607" s="12"/>
      <c r="D607" s="12"/>
      <c r="E607" s="140"/>
      <c r="F607" s="15"/>
      <c r="G607" s="140"/>
      <c r="H607" s="12"/>
      <c r="I607" s="140"/>
      <c r="J607" s="13"/>
      <c r="K607" s="142"/>
      <c r="L607" s="11"/>
      <c r="M607" s="141"/>
      <c r="N607" s="13"/>
    </row>
    <row r="608">
      <c r="C608" s="12"/>
      <c r="D608" s="12"/>
      <c r="E608" s="140"/>
      <c r="F608" s="15"/>
      <c r="G608" s="140"/>
      <c r="H608" s="12"/>
      <c r="I608" s="140"/>
      <c r="J608" s="13"/>
      <c r="K608" s="142"/>
      <c r="L608" s="11"/>
      <c r="M608" s="141"/>
      <c r="N608" s="13"/>
    </row>
    <row r="609">
      <c r="C609" s="12"/>
      <c r="D609" s="12"/>
      <c r="E609" s="140"/>
      <c r="F609" s="15"/>
      <c r="G609" s="140"/>
      <c r="H609" s="12"/>
      <c r="I609" s="140"/>
      <c r="J609" s="13"/>
      <c r="K609" s="142"/>
      <c r="L609" s="11"/>
      <c r="M609" s="141"/>
      <c r="N609" s="13"/>
    </row>
    <row r="610">
      <c r="C610" s="12"/>
      <c r="D610" s="12"/>
      <c r="E610" s="140"/>
      <c r="F610" s="15"/>
      <c r="G610" s="140"/>
      <c r="H610" s="12"/>
      <c r="I610" s="140"/>
      <c r="J610" s="13"/>
      <c r="K610" s="142"/>
      <c r="L610" s="11"/>
      <c r="M610" s="141"/>
      <c r="N610" s="13"/>
    </row>
    <row r="611">
      <c r="C611" s="12"/>
      <c r="D611" s="12"/>
      <c r="E611" s="140"/>
      <c r="F611" s="15"/>
      <c r="G611" s="140"/>
      <c r="H611" s="12"/>
      <c r="I611" s="140"/>
      <c r="J611" s="13"/>
      <c r="K611" s="142"/>
      <c r="L611" s="11"/>
      <c r="M611" s="141"/>
      <c r="N611" s="13"/>
    </row>
    <row r="612">
      <c r="C612" s="12"/>
      <c r="D612" s="12"/>
      <c r="E612" s="140"/>
      <c r="F612" s="15"/>
      <c r="G612" s="140"/>
      <c r="H612" s="12"/>
      <c r="I612" s="140"/>
      <c r="J612" s="13"/>
      <c r="K612" s="142"/>
      <c r="L612" s="11"/>
      <c r="M612" s="141"/>
      <c r="N612" s="13"/>
    </row>
    <row r="613">
      <c r="C613" s="12"/>
      <c r="D613" s="12"/>
      <c r="E613" s="140"/>
      <c r="F613" s="15"/>
      <c r="G613" s="140"/>
      <c r="H613" s="12"/>
      <c r="I613" s="140"/>
      <c r="J613" s="13"/>
      <c r="K613" s="142"/>
      <c r="L613" s="11"/>
      <c r="M613" s="141"/>
      <c r="N613" s="13"/>
    </row>
    <row r="614">
      <c r="C614" s="12"/>
      <c r="D614" s="12"/>
      <c r="E614" s="140"/>
      <c r="F614" s="15"/>
      <c r="G614" s="140"/>
      <c r="H614" s="12"/>
      <c r="I614" s="140"/>
      <c r="J614" s="13"/>
      <c r="K614" s="142"/>
      <c r="L614" s="11"/>
      <c r="M614" s="141"/>
      <c r="N614" s="13"/>
    </row>
    <row r="615">
      <c r="C615" s="12"/>
      <c r="D615" s="12"/>
      <c r="E615" s="140"/>
      <c r="F615" s="15"/>
      <c r="G615" s="140"/>
      <c r="H615" s="12"/>
      <c r="I615" s="140"/>
      <c r="J615" s="13"/>
      <c r="K615" s="142"/>
      <c r="L615" s="11"/>
      <c r="M615" s="141"/>
      <c r="N615" s="13"/>
    </row>
    <row r="616">
      <c r="C616" s="12"/>
      <c r="D616" s="12"/>
      <c r="E616" s="140"/>
      <c r="F616" s="15"/>
      <c r="G616" s="140"/>
      <c r="H616" s="12"/>
      <c r="I616" s="140"/>
      <c r="J616" s="13"/>
      <c r="K616" s="142"/>
      <c r="L616" s="11"/>
      <c r="M616" s="141"/>
      <c r="N616" s="13"/>
    </row>
    <row r="617">
      <c r="C617" s="12"/>
      <c r="D617" s="12"/>
      <c r="E617" s="140"/>
      <c r="F617" s="15"/>
      <c r="G617" s="140"/>
      <c r="H617" s="12"/>
      <c r="I617" s="140"/>
      <c r="J617" s="13"/>
      <c r="K617" s="142"/>
      <c r="L617" s="11"/>
      <c r="M617" s="141"/>
      <c r="N617" s="13"/>
    </row>
    <row r="618">
      <c r="C618" s="12"/>
      <c r="D618" s="12"/>
      <c r="E618" s="140"/>
      <c r="F618" s="15"/>
      <c r="G618" s="140"/>
      <c r="H618" s="12"/>
      <c r="I618" s="140"/>
      <c r="J618" s="13"/>
      <c r="K618" s="142"/>
      <c r="L618" s="11"/>
      <c r="M618" s="141"/>
      <c r="N618" s="13"/>
    </row>
    <row r="619">
      <c r="C619" s="12"/>
      <c r="D619" s="12"/>
      <c r="E619" s="140"/>
      <c r="F619" s="15"/>
      <c r="G619" s="140"/>
      <c r="H619" s="12"/>
      <c r="I619" s="140"/>
      <c r="J619" s="13"/>
      <c r="K619" s="142"/>
      <c r="L619" s="11"/>
      <c r="M619" s="141"/>
      <c r="N619" s="13"/>
    </row>
    <row r="620">
      <c r="C620" s="12"/>
      <c r="D620" s="12"/>
      <c r="E620" s="140"/>
      <c r="F620" s="15"/>
      <c r="G620" s="140"/>
      <c r="H620" s="12"/>
      <c r="I620" s="140"/>
      <c r="J620" s="13"/>
      <c r="K620" s="142"/>
      <c r="L620" s="11"/>
      <c r="M620" s="141"/>
      <c r="N620" s="13"/>
    </row>
    <row r="621">
      <c r="C621" s="12"/>
      <c r="D621" s="12"/>
      <c r="E621" s="140"/>
      <c r="F621" s="15"/>
      <c r="G621" s="140"/>
      <c r="H621" s="12"/>
      <c r="I621" s="140"/>
      <c r="J621" s="13"/>
      <c r="K621" s="142"/>
      <c r="L621" s="11"/>
      <c r="M621" s="141"/>
      <c r="N621" s="13"/>
    </row>
    <row r="622">
      <c r="C622" s="12"/>
      <c r="D622" s="12"/>
      <c r="E622" s="140"/>
      <c r="F622" s="15"/>
      <c r="G622" s="140"/>
      <c r="H622" s="12"/>
      <c r="I622" s="140"/>
      <c r="J622" s="13"/>
      <c r="K622" s="142"/>
      <c r="L622" s="11"/>
      <c r="M622" s="141"/>
      <c r="N622" s="13"/>
    </row>
    <row r="623">
      <c r="C623" s="12"/>
      <c r="D623" s="12"/>
      <c r="E623" s="140"/>
      <c r="F623" s="15"/>
      <c r="G623" s="140"/>
      <c r="H623" s="12"/>
      <c r="I623" s="140"/>
      <c r="J623" s="13"/>
      <c r="K623" s="142"/>
      <c r="L623" s="11"/>
      <c r="M623" s="141"/>
      <c r="N623" s="13"/>
    </row>
    <row r="624">
      <c r="C624" s="12"/>
      <c r="D624" s="12"/>
      <c r="E624" s="140"/>
      <c r="F624" s="15"/>
      <c r="G624" s="140"/>
      <c r="H624" s="12"/>
      <c r="I624" s="140"/>
      <c r="J624" s="13"/>
      <c r="K624" s="142"/>
      <c r="L624" s="11"/>
      <c r="M624" s="141"/>
      <c r="N624" s="13"/>
    </row>
    <row r="625">
      <c r="C625" s="12"/>
      <c r="D625" s="12"/>
      <c r="E625" s="140"/>
      <c r="F625" s="15"/>
      <c r="G625" s="140"/>
      <c r="H625" s="12"/>
      <c r="I625" s="140"/>
      <c r="J625" s="13"/>
      <c r="K625" s="142"/>
      <c r="L625" s="11"/>
      <c r="M625" s="141"/>
      <c r="N625" s="13"/>
    </row>
    <row r="626">
      <c r="C626" s="12"/>
      <c r="D626" s="12"/>
      <c r="E626" s="140"/>
      <c r="F626" s="15"/>
      <c r="G626" s="140"/>
      <c r="H626" s="12"/>
      <c r="I626" s="140"/>
      <c r="J626" s="13"/>
      <c r="K626" s="142"/>
      <c r="L626" s="11"/>
      <c r="M626" s="141"/>
      <c r="N626" s="13"/>
    </row>
    <row r="627">
      <c r="C627" s="12"/>
      <c r="D627" s="12"/>
      <c r="E627" s="140"/>
      <c r="F627" s="15"/>
      <c r="G627" s="140"/>
      <c r="H627" s="12"/>
      <c r="I627" s="140"/>
      <c r="J627" s="13"/>
      <c r="K627" s="142"/>
      <c r="L627" s="11"/>
      <c r="M627" s="141"/>
      <c r="N627" s="13"/>
    </row>
    <row r="628">
      <c r="C628" s="12"/>
      <c r="D628" s="12"/>
      <c r="E628" s="140"/>
      <c r="F628" s="15"/>
      <c r="G628" s="140"/>
      <c r="H628" s="12"/>
      <c r="I628" s="140"/>
      <c r="J628" s="13"/>
      <c r="K628" s="142"/>
      <c r="L628" s="11"/>
      <c r="M628" s="141"/>
      <c r="N628" s="13"/>
    </row>
    <row r="629">
      <c r="C629" s="12"/>
      <c r="D629" s="12"/>
      <c r="E629" s="140"/>
      <c r="F629" s="15"/>
      <c r="G629" s="140"/>
      <c r="H629" s="12"/>
      <c r="I629" s="140"/>
      <c r="J629" s="13"/>
      <c r="K629" s="142"/>
      <c r="L629" s="11"/>
      <c r="M629" s="141"/>
      <c r="N629" s="13"/>
    </row>
    <row r="630">
      <c r="C630" s="12"/>
      <c r="D630" s="12"/>
      <c r="E630" s="140"/>
      <c r="F630" s="15"/>
      <c r="G630" s="140"/>
      <c r="H630" s="12"/>
      <c r="I630" s="140"/>
      <c r="J630" s="13"/>
      <c r="K630" s="142"/>
      <c r="L630" s="11"/>
      <c r="M630" s="141"/>
      <c r="N630" s="13"/>
    </row>
    <row r="631">
      <c r="C631" s="12"/>
      <c r="D631" s="12"/>
      <c r="E631" s="140"/>
      <c r="F631" s="15"/>
      <c r="G631" s="140"/>
      <c r="H631" s="12"/>
      <c r="I631" s="140"/>
      <c r="J631" s="13"/>
      <c r="K631" s="142"/>
      <c r="L631" s="11"/>
      <c r="M631" s="141"/>
      <c r="N631" s="13"/>
    </row>
    <row r="632">
      <c r="C632" s="12"/>
      <c r="D632" s="12"/>
      <c r="E632" s="140"/>
      <c r="F632" s="15"/>
      <c r="G632" s="140"/>
      <c r="H632" s="12"/>
      <c r="I632" s="140"/>
      <c r="J632" s="13"/>
      <c r="K632" s="142"/>
      <c r="L632" s="11"/>
      <c r="M632" s="141"/>
      <c r="N632" s="13"/>
    </row>
    <row r="633">
      <c r="C633" s="12"/>
      <c r="D633" s="12"/>
      <c r="E633" s="140"/>
      <c r="F633" s="15"/>
      <c r="G633" s="140"/>
      <c r="H633" s="12"/>
      <c r="I633" s="140"/>
      <c r="J633" s="13"/>
      <c r="K633" s="142"/>
      <c r="L633" s="11"/>
      <c r="M633" s="141"/>
      <c r="N633" s="13"/>
    </row>
    <row r="634">
      <c r="C634" s="12"/>
      <c r="D634" s="12"/>
      <c r="E634" s="140"/>
      <c r="F634" s="15"/>
      <c r="G634" s="140"/>
      <c r="H634" s="12"/>
      <c r="I634" s="140"/>
      <c r="J634" s="13"/>
      <c r="K634" s="142"/>
      <c r="L634" s="11"/>
      <c r="M634" s="141"/>
      <c r="N634" s="13"/>
    </row>
    <row r="635">
      <c r="C635" s="12"/>
      <c r="D635" s="12"/>
      <c r="E635" s="140"/>
      <c r="F635" s="15"/>
      <c r="G635" s="140"/>
      <c r="H635" s="12"/>
      <c r="I635" s="140"/>
      <c r="J635" s="13"/>
      <c r="K635" s="142"/>
      <c r="L635" s="11"/>
      <c r="M635" s="141"/>
      <c r="N635" s="13"/>
    </row>
    <row r="636">
      <c r="C636" s="12"/>
      <c r="D636" s="12"/>
      <c r="E636" s="140"/>
      <c r="F636" s="15"/>
      <c r="G636" s="140"/>
      <c r="H636" s="12"/>
      <c r="I636" s="140"/>
      <c r="J636" s="13"/>
      <c r="K636" s="142"/>
      <c r="L636" s="11"/>
      <c r="M636" s="141"/>
      <c r="N636" s="13"/>
    </row>
    <row r="637">
      <c r="C637" s="12"/>
      <c r="D637" s="12"/>
      <c r="E637" s="140"/>
      <c r="F637" s="15"/>
      <c r="G637" s="140"/>
      <c r="H637" s="12"/>
      <c r="I637" s="140"/>
      <c r="J637" s="13"/>
      <c r="K637" s="142"/>
      <c r="L637" s="11"/>
      <c r="M637" s="141"/>
      <c r="N637" s="13"/>
    </row>
    <row r="638">
      <c r="C638" s="12"/>
      <c r="D638" s="12"/>
      <c r="E638" s="140"/>
      <c r="F638" s="15"/>
      <c r="G638" s="140"/>
      <c r="H638" s="12"/>
      <c r="I638" s="140"/>
      <c r="J638" s="13"/>
      <c r="K638" s="142"/>
      <c r="L638" s="11"/>
      <c r="M638" s="141"/>
      <c r="N638" s="13"/>
    </row>
    <row r="639">
      <c r="C639" s="12"/>
      <c r="D639" s="12"/>
      <c r="E639" s="140"/>
      <c r="F639" s="15"/>
      <c r="G639" s="140"/>
      <c r="H639" s="12"/>
      <c r="I639" s="140"/>
      <c r="J639" s="13"/>
      <c r="K639" s="142"/>
      <c r="L639" s="11"/>
      <c r="M639" s="141"/>
      <c r="N639" s="13"/>
    </row>
    <row r="640">
      <c r="C640" s="12"/>
      <c r="D640" s="12"/>
      <c r="E640" s="140"/>
      <c r="F640" s="15"/>
      <c r="G640" s="140"/>
      <c r="H640" s="12"/>
      <c r="I640" s="140"/>
      <c r="J640" s="13"/>
      <c r="K640" s="142"/>
      <c r="L640" s="11"/>
      <c r="M640" s="141"/>
      <c r="N640" s="13"/>
    </row>
    <row r="641">
      <c r="C641" s="12"/>
      <c r="D641" s="12"/>
      <c r="E641" s="140"/>
      <c r="F641" s="15"/>
      <c r="G641" s="140"/>
      <c r="H641" s="12"/>
      <c r="I641" s="140"/>
      <c r="J641" s="13"/>
      <c r="K641" s="142"/>
      <c r="L641" s="11"/>
      <c r="M641" s="141"/>
      <c r="N641" s="13"/>
    </row>
    <row r="642">
      <c r="C642" s="12"/>
      <c r="D642" s="12"/>
      <c r="E642" s="140"/>
      <c r="F642" s="15"/>
      <c r="G642" s="140"/>
      <c r="H642" s="12"/>
      <c r="I642" s="140"/>
      <c r="J642" s="13"/>
      <c r="K642" s="142"/>
      <c r="L642" s="11"/>
      <c r="M642" s="141"/>
      <c r="N642" s="13"/>
    </row>
    <row r="643">
      <c r="C643" s="12"/>
      <c r="D643" s="12"/>
      <c r="E643" s="140"/>
      <c r="F643" s="15"/>
      <c r="G643" s="140"/>
      <c r="H643" s="12"/>
      <c r="I643" s="140"/>
      <c r="J643" s="13"/>
      <c r="K643" s="142"/>
      <c r="L643" s="11"/>
      <c r="M643" s="141"/>
      <c r="N643" s="13"/>
    </row>
    <row r="644">
      <c r="C644" s="12"/>
      <c r="D644" s="12"/>
      <c r="E644" s="140"/>
      <c r="F644" s="15"/>
      <c r="G644" s="140"/>
      <c r="H644" s="12"/>
      <c r="I644" s="140"/>
      <c r="J644" s="13"/>
      <c r="K644" s="142"/>
      <c r="L644" s="11"/>
      <c r="M644" s="141"/>
      <c r="N644" s="13"/>
    </row>
    <row r="645">
      <c r="C645" s="12"/>
      <c r="D645" s="12"/>
      <c r="E645" s="140"/>
      <c r="F645" s="15"/>
      <c r="G645" s="140"/>
      <c r="H645" s="12"/>
      <c r="I645" s="140"/>
      <c r="J645" s="13"/>
      <c r="K645" s="142"/>
      <c r="L645" s="11"/>
      <c r="M645" s="141"/>
      <c r="N645" s="13"/>
    </row>
    <row r="646">
      <c r="C646" s="12"/>
      <c r="D646" s="12"/>
      <c r="E646" s="140"/>
      <c r="F646" s="15"/>
      <c r="G646" s="140"/>
      <c r="H646" s="12"/>
      <c r="I646" s="140"/>
      <c r="J646" s="13"/>
      <c r="K646" s="142"/>
      <c r="L646" s="11"/>
      <c r="M646" s="141"/>
      <c r="N646" s="13"/>
    </row>
    <row r="647">
      <c r="C647" s="12"/>
      <c r="D647" s="12"/>
      <c r="E647" s="140"/>
      <c r="F647" s="15"/>
      <c r="G647" s="140"/>
      <c r="H647" s="12"/>
      <c r="I647" s="140"/>
      <c r="J647" s="13"/>
      <c r="K647" s="142"/>
      <c r="L647" s="11"/>
      <c r="M647" s="141"/>
      <c r="N647" s="13"/>
    </row>
    <row r="648">
      <c r="C648" s="12"/>
      <c r="D648" s="12"/>
      <c r="E648" s="140"/>
      <c r="F648" s="15"/>
      <c r="G648" s="140"/>
      <c r="H648" s="12"/>
      <c r="I648" s="140"/>
      <c r="J648" s="13"/>
      <c r="K648" s="142"/>
      <c r="L648" s="11"/>
      <c r="M648" s="141"/>
      <c r="N648" s="13"/>
    </row>
    <row r="649">
      <c r="C649" s="12"/>
      <c r="D649" s="12"/>
      <c r="E649" s="140"/>
      <c r="F649" s="15"/>
      <c r="G649" s="140"/>
      <c r="H649" s="12"/>
      <c r="I649" s="140"/>
      <c r="J649" s="13"/>
      <c r="K649" s="142"/>
      <c r="L649" s="11"/>
      <c r="M649" s="141"/>
      <c r="N649" s="13"/>
    </row>
    <row r="650">
      <c r="C650" s="12"/>
      <c r="D650" s="12"/>
      <c r="E650" s="140"/>
      <c r="F650" s="15"/>
      <c r="G650" s="140"/>
      <c r="H650" s="12"/>
      <c r="I650" s="140"/>
      <c r="J650" s="13"/>
      <c r="K650" s="142"/>
      <c r="L650" s="11"/>
      <c r="M650" s="141"/>
      <c r="N650" s="13"/>
    </row>
    <row r="651">
      <c r="C651" s="12"/>
      <c r="D651" s="12"/>
      <c r="E651" s="140"/>
      <c r="F651" s="15"/>
      <c r="G651" s="140"/>
      <c r="H651" s="12"/>
      <c r="I651" s="140"/>
      <c r="J651" s="13"/>
      <c r="K651" s="142"/>
      <c r="L651" s="11"/>
      <c r="M651" s="141"/>
      <c r="N651" s="13"/>
    </row>
    <row r="652">
      <c r="C652" s="12"/>
      <c r="D652" s="12"/>
      <c r="E652" s="140"/>
      <c r="F652" s="15"/>
      <c r="G652" s="140"/>
      <c r="H652" s="12"/>
      <c r="I652" s="140"/>
      <c r="J652" s="13"/>
      <c r="K652" s="142"/>
      <c r="L652" s="11"/>
      <c r="M652" s="141"/>
      <c r="N652" s="13"/>
    </row>
    <row r="653">
      <c r="C653" s="12"/>
      <c r="D653" s="12"/>
      <c r="E653" s="140"/>
      <c r="F653" s="15"/>
      <c r="G653" s="140"/>
      <c r="H653" s="12"/>
      <c r="I653" s="140"/>
      <c r="J653" s="13"/>
      <c r="K653" s="142"/>
      <c r="L653" s="11"/>
      <c r="M653" s="141"/>
      <c r="N653" s="13"/>
    </row>
    <row r="654">
      <c r="C654" s="12"/>
      <c r="D654" s="12"/>
      <c r="E654" s="140"/>
      <c r="F654" s="15"/>
      <c r="G654" s="140"/>
      <c r="H654" s="12"/>
      <c r="I654" s="140"/>
      <c r="J654" s="13"/>
      <c r="K654" s="142"/>
      <c r="L654" s="11"/>
      <c r="M654" s="141"/>
      <c r="N654" s="13"/>
    </row>
    <row r="655">
      <c r="C655" s="12"/>
      <c r="D655" s="12"/>
      <c r="E655" s="140"/>
      <c r="F655" s="15"/>
      <c r="G655" s="140"/>
      <c r="H655" s="12"/>
      <c r="I655" s="140"/>
      <c r="J655" s="13"/>
      <c r="K655" s="142"/>
      <c r="L655" s="11"/>
      <c r="M655" s="141"/>
      <c r="N655" s="13"/>
    </row>
    <row r="656">
      <c r="C656" s="12"/>
      <c r="D656" s="12"/>
      <c r="E656" s="140"/>
      <c r="F656" s="15"/>
      <c r="G656" s="140"/>
      <c r="H656" s="12"/>
      <c r="I656" s="140"/>
      <c r="J656" s="13"/>
      <c r="K656" s="142"/>
      <c r="L656" s="11"/>
      <c r="M656" s="141"/>
      <c r="N656" s="13"/>
    </row>
    <row r="657">
      <c r="C657" s="12"/>
      <c r="D657" s="12"/>
      <c r="E657" s="140"/>
      <c r="F657" s="15"/>
      <c r="G657" s="140"/>
      <c r="H657" s="12"/>
      <c r="I657" s="140"/>
      <c r="J657" s="13"/>
      <c r="K657" s="142"/>
      <c r="L657" s="11"/>
      <c r="M657" s="141"/>
      <c r="N657" s="13"/>
    </row>
    <row r="658">
      <c r="C658" s="12"/>
      <c r="D658" s="12"/>
      <c r="E658" s="140"/>
      <c r="F658" s="15"/>
      <c r="G658" s="140"/>
      <c r="H658" s="12"/>
      <c r="I658" s="140"/>
      <c r="J658" s="13"/>
      <c r="K658" s="142"/>
      <c r="L658" s="11"/>
      <c r="M658" s="141"/>
      <c r="N658" s="13"/>
    </row>
    <row r="659">
      <c r="C659" s="12"/>
      <c r="D659" s="12"/>
      <c r="E659" s="140"/>
      <c r="F659" s="15"/>
      <c r="G659" s="140"/>
      <c r="H659" s="12"/>
      <c r="I659" s="140"/>
      <c r="J659" s="13"/>
      <c r="K659" s="142"/>
      <c r="L659" s="11"/>
      <c r="M659" s="141"/>
      <c r="N659" s="13"/>
    </row>
    <row r="660">
      <c r="C660" s="12"/>
      <c r="D660" s="12"/>
      <c r="E660" s="140"/>
      <c r="F660" s="15"/>
      <c r="G660" s="140"/>
      <c r="H660" s="12"/>
      <c r="I660" s="140"/>
      <c r="J660" s="13"/>
      <c r="K660" s="142"/>
      <c r="L660" s="11"/>
      <c r="M660" s="141"/>
      <c r="N660" s="13"/>
    </row>
    <row r="661">
      <c r="C661" s="12"/>
      <c r="D661" s="12"/>
      <c r="E661" s="140"/>
      <c r="F661" s="15"/>
      <c r="G661" s="140"/>
      <c r="H661" s="12"/>
      <c r="I661" s="140"/>
      <c r="J661" s="13"/>
      <c r="K661" s="142"/>
      <c r="L661" s="11"/>
      <c r="M661" s="141"/>
      <c r="N661" s="13"/>
    </row>
    <row r="662">
      <c r="C662" s="12"/>
      <c r="D662" s="12"/>
      <c r="E662" s="140"/>
      <c r="F662" s="15"/>
      <c r="G662" s="140"/>
      <c r="H662" s="12"/>
      <c r="I662" s="140"/>
      <c r="J662" s="13"/>
      <c r="K662" s="142"/>
      <c r="L662" s="11"/>
      <c r="M662" s="141"/>
      <c r="N662" s="13"/>
    </row>
    <row r="663">
      <c r="C663" s="12"/>
      <c r="D663" s="12"/>
      <c r="E663" s="140"/>
      <c r="F663" s="15"/>
      <c r="G663" s="140"/>
      <c r="H663" s="12"/>
      <c r="I663" s="140"/>
      <c r="J663" s="13"/>
      <c r="K663" s="142"/>
      <c r="L663" s="11"/>
      <c r="M663" s="141"/>
      <c r="N663" s="13"/>
    </row>
    <row r="664">
      <c r="C664" s="12"/>
      <c r="D664" s="12"/>
      <c r="E664" s="140"/>
      <c r="F664" s="15"/>
      <c r="G664" s="140"/>
      <c r="H664" s="12"/>
      <c r="I664" s="140"/>
      <c r="J664" s="13"/>
      <c r="K664" s="142"/>
      <c r="L664" s="11"/>
      <c r="M664" s="141"/>
      <c r="N664" s="13"/>
    </row>
    <row r="665">
      <c r="C665" s="12"/>
      <c r="D665" s="12"/>
      <c r="E665" s="140"/>
      <c r="F665" s="15"/>
      <c r="G665" s="140"/>
      <c r="H665" s="12"/>
      <c r="I665" s="140"/>
      <c r="J665" s="13"/>
      <c r="K665" s="142"/>
      <c r="L665" s="11"/>
      <c r="M665" s="141"/>
      <c r="N665" s="13"/>
    </row>
    <row r="666">
      <c r="C666" s="12"/>
      <c r="D666" s="12"/>
      <c r="E666" s="140"/>
      <c r="F666" s="15"/>
      <c r="G666" s="140"/>
      <c r="H666" s="12"/>
      <c r="I666" s="140"/>
      <c r="J666" s="13"/>
      <c r="K666" s="142"/>
      <c r="L666" s="11"/>
      <c r="M666" s="141"/>
      <c r="N666" s="13"/>
    </row>
    <row r="667">
      <c r="C667" s="12"/>
      <c r="D667" s="12"/>
      <c r="E667" s="140"/>
      <c r="F667" s="15"/>
      <c r="G667" s="140"/>
      <c r="H667" s="12"/>
      <c r="I667" s="140"/>
      <c r="J667" s="13"/>
      <c r="K667" s="142"/>
      <c r="L667" s="11"/>
      <c r="M667" s="141"/>
      <c r="N667" s="13"/>
    </row>
    <row r="668">
      <c r="C668" s="12"/>
      <c r="D668" s="12"/>
      <c r="E668" s="140"/>
      <c r="F668" s="15"/>
      <c r="G668" s="140"/>
      <c r="H668" s="12"/>
      <c r="I668" s="140"/>
      <c r="J668" s="13"/>
      <c r="K668" s="142"/>
      <c r="L668" s="11"/>
      <c r="M668" s="141"/>
      <c r="N668" s="13"/>
    </row>
    <row r="669">
      <c r="C669" s="12"/>
      <c r="D669" s="12"/>
      <c r="E669" s="140"/>
      <c r="F669" s="15"/>
      <c r="G669" s="140"/>
      <c r="H669" s="12"/>
      <c r="I669" s="140"/>
      <c r="J669" s="13"/>
      <c r="K669" s="142"/>
      <c r="L669" s="11"/>
      <c r="M669" s="141"/>
      <c r="N669" s="13"/>
    </row>
    <row r="670">
      <c r="C670" s="12"/>
      <c r="D670" s="12"/>
      <c r="E670" s="140"/>
      <c r="F670" s="15"/>
      <c r="G670" s="140"/>
      <c r="H670" s="12"/>
      <c r="I670" s="140"/>
      <c r="J670" s="13"/>
      <c r="K670" s="142"/>
      <c r="L670" s="11"/>
      <c r="M670" s="141"/>
      <c r="N670" s="13"/>
    </row>
    <row r="671">
      <c r="C671" s="12"/>
      <c r="D671" s="12"/>
      <c r="E671" s="140"/>
      <c r="F671" s="15"/>
      <c r="G671" s="140"/>
      <c r="H671" s="12"/>
      <c r="I671" s="140"/>
      <c r="J671" s="13"/>
      <c r="K671" s="142"/>
      <c r="L671" s="11"/>
      <c r="M671" s="141"/>
      <c r="N671" s="13"/>
    </row>
    <row r="672">
      <c r="C672" s="12"/>
      <c r="D672" s="12"/>
      <c r="E672" s="140"/>
      <c r="F672" s="15"/>
      <c r="G672" s="140"/>
      <c r="H672" s="12"/>
      <c r="I672" s="140"/>
      <c r="J672" s="13"/>
      <c r="K672" s="142"/>
      <c r="L672" s="11"/>
      <c r="M672" s="141"/>
      <c r="N672" s="13"/>
    </row>
    <row r="673">
      <c r="C673" s="12"/>
      <c r="D673" s="12"/>
      <c r="E673" s="140"/>
      <c r="F673" s="15"/>
      <c r="G673" s="140"/>
      <c r="H673" s="12"/>
      <c r="I673" s="140"/>
      <c r="J673" s="13"/>
      <c r="K673" s="142"/>
      <c r="L673" s="11"/>
      <c r="M673" s="141"/>
      <c r="N673" s="13"/>
    </row>
    <row r="674">
      <c r="C674" s="12"/>
      <c r="D674" s="12"/>
      <c r="E674" s="140"/>
      <c r="F674" s="15"/>
      <c r="G674" s="140"/>
      <c r="H674" s="12"/>
      <c r="I674" s="140"/>
      <c r="J674" s="13"/>
      <c r="K674" s="142"/>
      <c r="L674" s="11"/>
      <c r="M674" s="141"/>
      <c r="N674" s="13"/>
    </row>
    <row r="675">
      <c r="C675" s="12"/>
      <c r="D675" s="12"/>
      <c r="E675" s="140"/>
      <c r="F675" s="15"/>
      <c r="G675" s="140"/>
      <c r="H675" s="12"/>
      <c r="I675" s="140"/>
      <c r="J675" s="13"/>
      <c r="K675" s="142"/>
      <c r="L675" s="11"/>
      <c r="M675" s="141"/>
      <c r="N675" s="13"/>
    </row>
    <row r="676">
      <c r="C676" s="12"/>
      <c r="D676" s="12"/>
      <c r="E676" s="140"/>
      <c r="F676" s="15"/>
      <c r="G676" s="140"/>
      <c r="H676" s="12"/>
      <c r="I676" s="140"/>
      <c r="J676" s="13"/>
      <c r="K676" s="142"/>
      <c r="L676" s="11"/>
      <c r="M676" s="141"/>
      <c r="N676" s="13"/>
    </row>
    <row r="677">
      <c r="C677" s="12"/>
      <c r="D677" s="12"/>
      <c r="E677" s="140"/>
      <c r="F677" s="15"/>
      <c r="G677" s="140"/>
      <c r="H677" s="12"/>
      <c r="I677" s="140"/>
      <c r="J677" s="13"/>
      <c r="K677" s="142"/>
      <c r="L677" s="11"/>
      <c r="M677" s="141"/>
      <c r="N677" s="13"/>
    </row>
    <row r="678">
      <c r="C678" s="12"/>
      <c r="D678" s="12"/>
      <c r="E678" s="140"/>
      <c r="F678" s="15"/>
      <c r="G678" s="140"/>
      <c r="H678" s="12"/>
      <c r="I678" s="140"/>
      <c r="J678" s="13"/>
      <c r="K678" s="142"/>
      <c r="L678" s="11"/>
      <c r="M678" s="141"/>
      <c r="N678" s="13"/>
    </row>
    <row r="679">
      <c r="C679" s="12"/>
      <c r="D679" s="12"/>
      <c r="E679" s="140"/>
      <c r="F679" s="15"/>
      <c r="G679" s="140"/>
      <c r="H679" s="12"/>
      <c r="I679" s="140"/>
      <c r="J679" s="13"/>
      <c r="K679" s="142"/>
      <c r="L679" s="11"/>
      <c r="M679" s="141"/>
      <c r="N679" s="13"/>
    </row>
    <row r="680">
      <c r="C680" s="12"/>
      <c r="D680" s="12"/>
      <c r="E680" s="140"/>
      <c r="F680" s="15"/>
      <c r="G680" s="140"/>
      <c r="H680" s="12"/>
      <c r="I680" s="140"/>
      <c r="J680" s="13"/>
      <c r="K680" s="142"/>
      <c r="L680" s="11"/>
      <c r="M680" s="141"/>
      <c r="N680" s="13"/>
    </row>
    <row r="681">
      <c r="C681" s="12"/>
      <c r="D681" s="12"/>
      <c r="E681" s="140"/>
      <c r="F681" s="15"/>
      <c r="G681" s="140"/>
      <c r="H681" s="12"/>
      <c r="I681" s="140"/>
      <c r="J681" s="13"/>
      <c r="K681" s="142"/>
      <c r="L681" s="11"/>
      <c r="M681" s="141"/>
      <c r="N681" s="13"/>
    </row>
    <row r="682">
      <c r="C682" s="12"/>
      <c r="D682" s="12"/>
      <c r="E682" s="140"/>
      <c r="F682" s="15"/>
      <c r="G682" s="140"/>
      <c r="H682" s="12"/>
      <c r="I682" s="140"/>
      <c r="J682" s="13"/>
      <c r="K682" s="142"/>
      <c r="L682" s="11"/>
      <c r="M682" s="141"/>
      <c r="N682" s="13"/>
    </row>
    <row r="683">
      <c r="C683" s="12"/>
      <c r="D683" s="12"/>
      <c r="E683" s="140"/>
      <c r="F683" s="15"/>
      <c r="G683" s="140"/>
      <c r="H683" s="12"/>
      <c r="I683" s="140"/>
      <c r="J683" s="13"/>
      <c r="K683" s="142"/>
      <c r="L683" s="11"/>
      <c r="M683" s="141"/>
      <c r="N683" s="13"/>
    </row>
    <row r="684">
      <c r="C684" s="12"/>
      <c r="D684" s="12"/>
      <c r="E684" s="140"/>
      <c r="F684" s="15"/>
      <c r="G684" s="140"/>
      <c r="H684" s="12"/>
      <c r="I684" s="140"/>
      <c r="J684" s="13"/>
      <c r="K684" s="142"/>
      <c r="L684" s="11"/>
      <c r="M684" s="141"/>
      <c r="N684" s="13"/>
    </row>
    <row r="685">
      <c r="C685" s="12"/>
      <c r="D685" s="12"/>
      <c r="E685" s="140"/>
      <c r="F685" s="15"/>
      <c r="G685" s="140"/>
      <c r="H685" s="12"/>
      <c r="I685" s="140"/>
      <c r="J685" s="13"/>
      <c r="K685" s="142"/>
      <c r="L685" s="11"/>
      <c r="M685" s="141"/>
      <c r="N685" s="13"/>
    </row>
    <row r="686">
      <c r="C686" s="12"/>
      <c r="D686" s="12"/>
      <c r="E686" s="140"/>
      <c r="F686" s="15"/>
      <c r="G686" s="140"/>
      <c r="H686" s="12"/>
      <c r="I686" s="140"/>
      <c r="J686" s="13"/>
      <c r="K686" s="142"/>
      <c r="L686" s="11"/>
      <c r="M686" s="141"/>
      <c r="N686" s="13"/>
    </row>
    <row r="687">
      <c r="C687" s="12"/>
      <c r="D687" s="12"/>
      <c r="E687" s="140"/>
      <c r="F687" s="15"/>
      <c r="G687" s="140"/>
      <c r="H687" s="12"/>
      <c r="I687" s="140"/>
      <c r="J687" s="13"/>
      <c r="K687" s="142"/>
      <c r="L687" s="11"/>
      <c r="M687" s="141"/>
      <c r="N687" s="13"/>
    </row>
    <row r="688">
      <c r="C688" s="12"/>
      <c r="D688" s="12"/>
      <c r="E688" s="140"/>
      <c r="F688" s="15"/>
      <c r="G688" s="140"/>
      <c r="H688" s="12"/>
      <c r="I688" s="140"/>
      <c r="J688" s="13"/>
      <c r="K688" s="142"/>
      <c r="L688" s="11"/>
      <c r="M688" s="141"/>
      <c r="N688" s="13"/>
    </row>
    <row r="689">
      <c r="C689" s="12"/>
      <c r="D689" s="12"/>
      <c r="E689" s="140"/>
      <c r="F689" s="15"/>
      <c r="G689" s="140"/>
      <c r="H689" s="12"/>
      <c r="I689" s="140"/>
      <c r="J689" s="13"/>
      <c r="K689" s="142"/>
      <c r="L689" s="11"/>
      <c r="M689" s="141"/>
      <c r="N689" s="13"/>
    </row>
    <row r="690">
      <c r="C690" s="12"/>
      <c r="D690" s="12"/>
      <c r="E690" s="140"/>
      <c r="F690" s="15"/>
      <c r="G690" s="140"/>
      <c r="H690" s="12"/>
      <c r="I690" s="140"/>
      <c r="J690" s="13"/>
      <c r="K690" s="142"/>
      <c r="L690" s="11"/>
      <c r="M690" s="141"/>
      <c r="N690" s="13"/>
    </row>
    <row r="691">
      <c r="C691" s="12"/>
      <c r="D691" s="12"/>
      <c r="E691" s="140"/>
      <c r="F691" s="15"/>
      <c r="G691" s="140"/>
      <c r="H691" s="12"/>
      <c r="I691" s="140"/>
      <c r="J691" s="13"/>
      <c r="K691" s="142"/>
      <c r="L691" s="11"/>
      <c r="M691" s="141"/>
      <c r="N691" s="13"/>
    </row>
    <row r="692">
      <c r="C692" s="12"/>
      <c r="D692" s="12"/>
      <c r="E692" s="140"/>
      <c r="F692" s="15"/>
      <c r="G692" s="140"/>
      <c r="H692" s="12"/>
      <c r="I692" s="140"/>
      <c r="J692" s="13"/>
      <c r="K692" s="142"/>
      <c r="L692" s="11"/>
      <c r="M692" s="141"/>
      <c r="N692" s="13"/>
    </row>
    <row r="693">
      <c r="C693" s="12"/>
      <c r="D693" s="12"/>
      <c r="E693" s="140"/>
      <c r="F693" s="15"/>
      <c r="G693" s="140"/>
      <c r="H693" s="12"/>
      <c r="I693" s="140"/>
      <c r="J693" s="13"/>
      <c r="K693" s="142"/>
      <c r="L693" s="11"/>
      <c r="M693" s="141"/>
      <c r="N693" s="13"/>
    </row>
    <row r="694">
      <c r="C694" s="12"/>
      <c r="D694" s="12"/>
      <c r="E694" s="140"/>
      <c r="F694" s="15"/>
      <c r="G694" s="140"/>
      <c r="H694" s="12"/>
      <c r="I694" s="140"/>
      <c r="J694" s="13"/>
      <c r="K694" s="142"/>
      <c r="L694" s="11"/>
      <c r="M694" s="141"/>
      <c r="N694" s="13"/>
    </row>
    <row r="695">
      <c r="C695" s="12"/>
      <c r="D695" s="12"/>
      <c r="E695" s="140"/>
      <c r="F695" s="15"/>
      <c r="G695" s="140"/>
      <c r="H695" s="12"/>
      <c r="I695" s="140"/>
      <c r="J695" s="13"/>
      <c r="K695" s="142"/>
      <c r="L695" s="11"/>
      <c r="M695" s="141"/>
      <c r="N695" s="13"/>
    </row>
    <row r="696">
      <c r="C696" s="12"/>
      <c r="D696" s="12"/>
      <c r="E696" s="140"/>
      <c r="F696" s="15"/>
      <c r="G696" s="140"/>
      <c r="H696" s="12"/>
      <c r="I696" s="140"/>
      <c r="J696" s="13"/>
      <c r="K696" s="142"/>
      <c r="L696" s="11"/>
      <c r="M696" s="141"/>
      <c r="N696" s="13"/>
    </row>
    <row r="697">
      <c r="C697" s="12"/>
      <c r="D697" s="12"/>
      <c r="E697" s="140"/>
      <c r="F697" s="15"/>
      <c r="G697" s="140"/>
      <c r="H697" s="12"/>
      <c r="I697" s="140"/>
      <c r="J697" s="13"/>
      <c r="K697" s="142"/>
      <c r="L697" s="11"/>
      <c r="M697" s="141"/>
      <c r="N697" s="13"/>
    </row>
    <row r="698">
      <c r="C698" s="12"/>
      <c r="D698" s="12"/>
      <c r="E698" s="140"/>
      <c r="F698" s="15"/>
      <c r="G698" s="140"/>
      <c r="H698" s="12"/>
      <c r="I698" s="140"/>
      <c r="J698" s="13"/>
      <c r="K698" s="142"/>
      <c r="L698" s="11"/>
      <c r="M698" s="141"/>
      <c r="N698" s="13"/>
    </row>
    <row r="699">
      <c r="C699" s="12"/>
      <c r="D699" s="12"/>
      <c r="E699" s="140"/>
      <c r="F699" s="15"/>
      <c r="G699" s="140"/>
      <c r="H699" s="12"/>
      <c r="I699" s="140"/>
      <c r="J699" s="13"/>
      <c r="K699" s="142"/>
      <c r="L699" s="11"/>
      <c r="M699" s="141"/>
      <c r="N699" s="13"/>
    </row>
    <row r="700">
      <c r="C700" s="12"/>
      <c r="D700" s="12"/>
      <c r="E700" s="140"/>
      <c r="F700" s="15"/>
      <c r="G700" s="140"/>
      <c r="H700" s="12"/>
      <c r="I700" s="140"/>
      <c r="J700" s="13"/>
      <c r="K700" s="142"/>
      <c r="L700" s="11"/>
      <c r="M700" s="141"/>
      <c r="N700" s="13"/>
    </row>
    <row r="701">
      <c r="C701" s="12"/>
      <c r="D701" s="12"/>
      <c r="E701" s="140"/>
      <c r="F701" s="15"/>
      <c r="G701" s="140"/>
      <c r="H701" s="12"/>
      <c r="I701" s="140"/>
      <c r="J701" s="13"/>
      <c r="K701" s="142"/>
      <c r="L701" s="11"/>
      <c r="M701" s="141"/>
      <c r="N701" s="13"/>
    </row>
    <row r="702">
      <c r="C702" s="12"/>
      <c r="D702" s="12"/>
      <c r="E702" s="140"/>
      <c r="F702" s="15"/>
      <c r="G702" s="140"/>
      <c r="H702" s="12"/>
      <c r="I702" s="140"/>
      <c r="J702" s="13"/>
      <c r="K702" s="142"/>
      <c r="L702" s="11"/>
      <c r="M702" s="141"/>
      <c r="N702" s="13"/>
    </row>
    <row r="703">
      <c r="C703" s="12"/>
      <c r="D703" s="12"/>
      <c r="E703" s="140"/>
      <c r="F703" s="15"/>
      <c r="G703" s="140"/>
      <c r="H703" s="12"/>
      <c r="I703" s="140"/>
      <c r="J703" s="13"/>
      <c r="K703" s="142"/>
      <c r="L703" s="11"/>
      <c r="M703" s="141"/>
      <c r="N703" s="13"/>
    </row>
    <row r="704">
      <c r="C704" s="12"/>
      <c r="D704" s="12"/>
      <c r="E704" s="140"/>
      <c r="F704" s="15"/>
      <c r="G704" s="140"/>
      <c r="H704" s="12"/>
      <c r="I704" s="140"/>
      <c r="J704" s="13"/>
      <c r="K704" s="142"/>
      <c r="L704" s="11"/>
      <c r="M704" s="141"/>
      <c r="N704" s="13"/>
    </row>
    <row r="705">
      <c r="C705" s="12"/>
      <c r="D705" s="12"/>
      <c r="E705" s="140"/>
      <c r="F705" s="15"/>
      <c r="G705" s="140"/>
      <c r="H705" s="12"/>
      <c r="I705" s="140"/>
      <c r="J705" s="13"/>
      <c r="K705" s="142"/>
      <c r="L705" s="11"/>
      <c r="M705" s="141"/>
      <c r="N705" s="13"/>
    </row>
    <row r="706">
      <c r="C706" s="12"/>
      <c r="D706" s="12"/>
      <c r="E706" s="140"/>
      <c r="F706" s="15"/>
      <c r="G706" s="140"/>
      <c r="H706" s="12"/>
      <c r="I706" s="140"/>
      <c r="J706" s="13"/>
      <c r="K706" s="142"/>
      <c r="L706" s="11"/>
      <c r="M706" s="141"/>
      <c r="N706" s="13"/>
    </row>
    <row r="707">
      <c r="C707" s="12"/>
      <c r="D707" s="12"/>
      <c r="E707" s="140"/>
      <c r="F707" s="15"/>
      <c r="G707" s="140"/>
      <c r="H707" s="12"/>
      <c r="I707" s="140"/>
      <c r="J707" s="13"/>
      <c r="K707" s="142"/>
      <c r="L707" s="11"/>
      <c r="M707" s="141"/>
      <c r="N707" s="13"/>
    </row>
    <row r="708">
      <c r="C708" s="12"/>
      <c r="D708" s="12"/>
      <c r="E708" s="140"/>
      <c r="F708" s="15"/>
      <c r="G708" s="140"/>
      <c r="H708" s="12"/>
      <c r="I708" s="140"/>
      <c r="J708" s="13"/>
      <c r="K708" s="142"/>
      <c r="L708" s="11"/>
      <c r="M708" s="141"/>
      <c r="N708" s="13"/>
    </row>
    <row r="709">
      <c r="C709" s="12"/>
      <c r="D709" s="12"/>
      <c r="E709" s="140"/>
      <c r="F709" s="15"/>
      <c r="G709" s="140"/>
      <c r="H709" s="12"/>
      <c r="I709" s="140"/>
      <c r="J709" s="13"/>
      <c r="K709" s="142"/>
      <c r="L709" s="11"/>
      <c r="M709" s="141"/>
      <c r="N709" s="13"/>
    </row>
    <row r="710">
      <c r="C710" s="12"/>
      <c r="D710" s="12"/>
      <c r="E710" s="140"/>
      <c r="F710" s="15"/>
      <c r="G710" s="140"/>
      <c r="H710" s="12"/>
      <c r="I710" s="140"/>
      <c r="J710" s="13"/>
      <c r="K710" s="142"/>
      <c r="L710" s="11"/>
      <c r="M710" s="141"/>
      <c r="N710" s="13"/>
    </row>
    <row r="711">
      <c r="C711" s="12"/>
      <c r="D711" s="12"/>
      <c r="E711" s="140"/>
      <c r="F711" s="15"/>
      <c r="G711" s="140"/>
      <c r="H711" s="12"/>
      <c r="I711" s="140"/>
      <c r="J711" s="13"/>
      <c r="K711" s="142"/>
      <c r="L711" s="11"/>
      <c r="M711" s="141"/>
      <c r="N711" s="13"/>
    </row>
    <row r="712">
      <c r="C712" s="12"/>
      <c r="D712" s="12"/>
      <c r="E712" s="140"/>
      <c r="F712" s="15"/>
      <c r="G712" s="140"/>
      <c r="H712" s="12"/>
      <c r="I712" s="140"/>
      <c r="J712" s="13"/>
      <c r="K712" s="142"/>
      <c r="L712" s="11"/>
      <c r="M712" s="141"/>
      <c r="N712" s="13"/>
    </row>
    <row r="713">
      <c r="C713" s="12"/>
      <c r="D713" s="12"/>
      <c r="E713" s="140"/>
      <c r="F713" s="15"/>
      <c r="G713" s="140"/>
      <c r="H713" s="12"/>
      <c r="I713" s="140"/>
      <c r="J713" s="13"/>
      <c r="K713" s="142"/>
      <c r="L713" s="11"/>
      <c r="M713" s="141"/>
      <c r="N713" s="13"/>
    </row>
    <row r="714">
      <c r="C714" s="12"/>
      <c r="D714" s="12"/>
      <c r="E714" s="140"/>
      <c r="F714" s="15"/>
      <c r="G714" s="140"/>
      <c r="H714" s="12"/>
      <c r="I714" s="140"/>
      <c r="J714" s="13"/>
      <c r="K714" s="142"/>
      <c r="L714" s="11"/>
      <c r="M714" s="141"/>
      <c r="N714" s="13"/>
    </row>
    <row r="715">
      <c r="C715" s="12"/>
      <c r="D715" s="12"/>
      <c r="E715" s="140"/>
      <c r="F715" s="15"/>
      <c r="G715" s="140"/>
      <c r="H715" s="12"/>
      <c r="I715" s="140"/>
      <c r="J715" s="13"/>
      <c r="K715" s="142"/>
      <c r="L715" s="11"/>
      <c r="M715" s="141"/>
      <c r="N715" s="13"/>
    </row>
    <row r="716">
      <c r="C716" s="12"/>
      <c r="D716" s="12"/>
      <c r="E716" s="140"/>
      <c r="F716" s="15"/>
      <c r="G716" s="140"/>
      <c r="H716" s="12"/>
      <c r="I716" s="140"/>
      <c r="J716" s="13"/>
      <c r="K716" s="142"/>
      <c r="L716" s="11"/>
      <c r="M716" s="141"/>
      <c r="N716" s="13"/>
    </row>
    <row r="717">
      <c r="C717" s="12"/>
      <c r="D717" s="12"/>
      <c r="E717" s="140"/>
      <c r="F717" s="15"/>
      <c r="G717" s="140"/>
      <c r="H717" s="12"/>
      <c r="I717" s="140"/>
      <c r="J717" s="13"/>
      <c r="K717" s="142"/>
      <c r="L717" s="11"/>
      <c r="M717" s="141"/>
      <c r="N717" s="13"/>
    </row>
    <row r="718">
      <c r="C718" s="12"/>
      <c r="D718" s="12"/>
      <c r="E718" s="140"/>
      <c r="F718" s="15"/>
      <c r="G718" s="140"/>
      <c r="H718" s="12"/>
      <c r="I718" s="140"/>
      <c r="J718" s="13"/>
      <c r="K718" s="142"/>
      <c r="L718" s="11"/>
      <c r="M718" s="141"/>
      <c r="N718" s="13"/>
    </row>
    <row r="719">
      <c r="C719" s="12"/>
      <c r="D719" s="12"/>
      <c r="E719" s="140"/>
      <c r="F719" s="15"/>
      <c r="G719" s="140"/>
      <c r="H719" s="12"/>
      <c r="I719" s="140"/>
      <c r="J719" s="13"/>
      <c r="K719" s="142"/>
      <c r="L719" s="11"/>
      <c r="M719" s="141"/>
      <c r="N719" s="13"/>
    </row>
    <row r="720">
      <c r="C720" s="12"/>
      <c r="D720" s="12"/>
      <c r="E720" s="140"/>
      <c r="F720" s="15"/>
      <c r="G720" s="140"/>
      <c r="H720" s="12"/>
      <c r="I720" s="140"/>
      <c r="J720" s="13"/>
      <c r="K720" s="142"/>
      <c r="L720" s="11"/>
      <c r="M720" s="141"/>
      <c r="N720" s="13"/>
    </row>
    <row r="721">
      <c r="C721" s="12"/>
      <c r="D721" s="12"/>
      <c r="E721" s="140"/>
      <c r="F721" s="15"/>
      <c r="G721" s="140"/>
      <c r="H721" s="12"/>
      <c r="I721" s="140"/>
      <c r="J721" s="13"/>
      <c r="K721" s="142"/>
      <c r="L721" s="11"/>
      <c r="M721" s="141"/>
      <c r="N721" s="13"/>
    </row>
    <row r="722">
      <c r="C722" s="12"/>
      <c r="D722" s="12"/>
      <c r="E722" s="140"/>
      <c r="F722" s="15"/>
      <c r="G722" s="140"/>
      <c r="H722" s="12"/>
      <c r="I722" s="140"/>
      <c r="J722" s="13"/>
      <c r="K722" s="142"/>
      <c r="L722" s="11"/>
      <c r="M722" s="141"/>
      <c r="N722" s="13"/>
    </row>
    <row r="723">
      <c r="C723" s="12"/>
      <c r="D723" s="12"/>
      <c r="E723" s="140"/>
      <c r="F723" s="15"/>
      <c r="G723" s="140"/>
      <c r="H723" s="12"/>
      <c r="I723" s="140"/>
      <c r="J723" s="13"/>
      <c r="K723" s="142"/>
      <c r="L723" s="11"/>
      <c r="M723" s="141"/>
      <c r="N723" s="13"/>
    </row>
    <row r="724">
      <c r="C724" s="12"/>
      <c r="D724" s="12"/>
      <c r="E724" s="140"/>
      <c r="F724" s="15"/>
      <c r="G724" s="140"/>
      <c r="H724" s="12"/>
      <c r="I724" s="140"/>
      <c r="J724" s="13"/>
      <c r="K724" s="142"/>
      <c r="L724" s="11"/>
      <c r="M724" s="141"/>
      <c r="N724" s="13"/>
    </row>
    <row r="725">
      <c r="C725" s="12"/>
      <c r="D725" s="12"/>
      <c r="E725" s="140"/>
      <c r="F725" s="15"/>
      <c r="G725" s="140"/>
      <c r="H725" s="12"/>
      <c r="I725" s="140"/>
      <c r="J725" s="13"/>
      <c r="K725" s="142"/>
      <c r="L725" s="11"/>
      <c r="M725" s="141"/>
      <c r="N725" s="13"/>
    </row>
    <row r="726">
      <c r="C726" s="12"/>
      <c r="D726" s="12"/>
      <c r="E726" s="140"/>
      <c r="F726" s="15"/>
      <c r="G726" s="140"/>
      <c r="H726" s="12"/>
      <c r="I726" s="140"/>
      <c r="J726" s="13"/>
      <c r="K726" s="142"/>
      <c r="L726" s="11"/>
      <c r="M726" s="141"/>
      <c r="N726" s="13"/>
    </row>
    <row r="727">
      <c r="C727" s="12"/>
      <c r="D727" s="12"/>
      <c r="E727" s="140"/>
      <c r="F727" s="15"/>
      <c r="G727" s="140"/>
      <c r="H727" s="12"/>
      <c r="I727" s="140"/>
      <c r="J727" s="13"/>
      <c r="K727" s="142"/>
      <c r="L727" s="11"/>
      <c r="M727" s="141"/>
      <c r="N727" s="13"/>
    </row>
    <row r="728">
      <c r="C728" s="12"/>
      <c r="D728" s="12"/>
      <c r="E728" s="140"/>
      <c r="F728" s="15"/>
      <c r="G728" s="140"/>
      <c r="H728" s="12"/>
      <c r="I728" s="140"/>
      <c r="J728" s="13"/>
      <c r="K728" s="142"/>
      <c r="L728" s="11"/>
      <c r="M728" s="141"/>
      <c r="N728" s="13"/>
    </row>
    <row r="729">
      <c r="C729" s="12"/>
      <c r="D729" s="12"/>
      <c r="E729" s="140"/>
      <c r="F729" s="15"/>
      <c r="G729" s="140"/>
      <c r="H729" s="12"/>
      <c r="I729" s="140"/>
      <c r="J729" s="13"/>
      <c r="K729" s="142"/>
      <c r="L729" s="11"/>
      <c r="M729" s="141"/>
      <c r="N729" s="13"/>
    </row>
    <row r="730">
      <c r="C730" s="12"/>
      <c r="D730" s="12"/>
      <c r="E730" s="140"/>
      <c r="F730" s="15"/>
      <c r="G730" s="140"/>
      <c r="H730" s="12"/>
      <c r="I730" s="140"/>
      <c r="J730" s="13"/>
      <c r="K730" s="142"/>
      <c r="L730" s="11"/>
      <c r="M730" s="141"/>
      <c r="N730" s="13"/>
    </row>
    <row r="731">
      <c r="C731" s="12"/>
      <c r="D731" s="12"/>
      <c r="E731" s="140"/>
      <c r="F731" s="15"/>
      <c r="G731" s="140"/>
      <c r="H731" s="12"/>
      <c r="I731" s="140"/>
      <c r="J731" s="13"/>
      <c r="K731" s="142"/>
      <c r="L731" s="11"/>
      <c r="M731" s="141"/>
      <c r="N731" s="13"/>
    </row>
    <row r="732">
      <c r="C732" s="12"/>
      <c r="D732" s="12"/>
      <c r="E732" s="140"/>
      <c r="F732" s="15"/>
      <c r="G732" s="140"/>
      <c r="H732" s="12"/>
      <c r="I732" s="140"/>
      <c r="J732" s="13"/>
      <c r="K732" s="142"/>
      <c r="L732" s="11"/>
      <c r="M732" s="141"/>
      <c r="N732" s="13"/>
    </row>
    <row r="733">
      <c r="C733" s="12"/>
      <c r="D733" s="12"/>
      <c r="E733" s="140"/>
      <c r="F733" s="15"/>
      <c r="G733" s="140"/>
      <c r="H733" s="12"/>
      <c r="I733" s="140"/>
      <c r="J733" s="13"/>
      <c r="K733" s="142"/>
      <c r="L733" s="11"/>
      <c r="M733" s="141"/>
      <c r="N733" s="13"/>
    </row>
    <row r="734">
      <c r="C734" s="12"/>
      <c r="D734" s="12"/>
      <c r="E734" s="140"/>
      <c r="F734" s="15"/>
      <c r="G734" s="140"/>
      <c r="H734" s="12"/>
      <c r="I734" s="140"/>
      <c r="J734" s="13"/>
      <c r="K734" s="142"/>
      <c r="L734" s="11"/>
      <c r="M734" s="141"/>
      <c r="N734" s="13"/>
    </row>
    <row r="735">
      <c r="C735" s="12"/>
      <c r="D735" s="12"/>
      <c r="E735" s="140"/>
      <c r="F735" s="15"/>
      <c r="G735" s="140"/>
      <c r="H735" s="12"/>
      <c r="I735" s="140"/>
      <c r="J735" s="13"/>
      <c r="K735" s="142"/>
      <c r="L735" s="11"/>
      <c r="M735" s="141"/>
      <c r="N735" s="13"/>
    </row>
    <row r="736">
      <c r="C736" s="12"/>
      <c r="D736" s="12"/>
      <c r="E736" s="140"/>
      <c r="F736" s="15"/>
      <c r="G736" s="140"/>
      <c r="H736" s="12"/>
      <c r="I736" s="140"/>
      <c r="J736" s="13"/>
      <c r="K736" s="142"/>
      <c r="L736" s="11"/>
      <c r="M736" s="141"/>
      <c r="N736" s="13"/>
    </row>
    <row r="737">
      <c r="C737" s="12"/>
      <c r="D737" s="12"/>
      <c r="E737" s="140"/>
      <c r="F737" s="15"/>
      <c r="G737" s="140"/>
      <c r="H737" s="12"/>
      <c r="I737" s="140"/>
      <c r="J737" s="13"/>
      <c r="K737" s="142"/>
      <c r="L737" s="11"/>
      <c r="M737" s="141"/>
      <c r="N737" s="13"/>
    </row>
    <row r="738">
      <c r="C738" s="12"/>
      <c r="D738" s="12"/>
      <c r="E738" s="140"/>
      <c r="F738" s="15"/>
      <c r="G738" s="140"/>
      <c r="H738" s="12"/>
      <c r="I738" s="140"/>
      <c r="J738" s="13"/>
      <c r="K738" s="142"/>
      <c r="L738" s="11"/>
      <c r="M738" s="141"/>
      <c r="N738" s="13"/>
    </row>
    <row r="739">
      <c r="C739" s="12"/>
      <c r="D739" s="12"/>
      <c r="E739" s="140"/>
      <c r="F739" s="15"/>
      <c r="G739" s="140"/>
      <c r="H739" s="12"/>
      <c r="I739" s="140"/>
      <c r="J739" s="13"/>
      <c r="K739" s="142"/>
      <c r="L739" s="11"/>
      <c r="M739" s="141"/>
      <c r="N739" s="13"/>
    </row>
    <row r="740">
      <c r="C740" s="12"/>
      <c r="D740" s="12"/>
      <c r="E740" s="140"/>
      <c r="F740" s="15"/>
      <c r="G740" s="140"/>
      <c r="H740" s="12"/>
      <c r="I740" s="140"/>
      <c r="J740" s="13"/>
      <c r="K740" s="142"/>
      <c r="L740" s="11"/>
      <c r="M740" s="141"/>
      <c r="N740" s="13"/>
    </row>
    <row r="741">
      <c r="C741" s="12"/>
      <c r="D741" s="12"/>
      <c r="E741" s="140"/>
      <c r="F741" s="15"/>
      <c r="G741" s="140"/>
      <c r="H741" s="12"/>
      <c r="I741" s="140"/>
      <c r="J741" s="13"/>
      <c r="K741" s="142"/>
      <c r="L741" s="11"/>
      <c r="M741" s="141"/>
      <c r="N741" s="13"/>
    </row>
    <row r="742">
      <c r="C742" s="12"/>
      <c r="D742" s="12"/>
      <c r="E742" s="140"/>
      <c r="F742" s="15"/>
      <c r="G742" s="140"/>
      <c r="H742" s="12"/>
      <c r="I742" s="140"/>
      <c r="J742" s="13"/>
      <c r="K742" s="142"/>
      <c r="L742" s="11"/>
      <c r="M742" s="141"/>
      <c r="N742" s="13"/>
    </row>
    <row r="743">
      <c r="C743" s="12"/>
      <c r="D743" s="12"/>
      <c r="E743" s="140"/>
      <c r="F743" s="15"/>
      <c r="G743" s="140"/>
      <c r="H743" s="12"/>
      <c r="I743" s="140"/>
      <c r="J743" s="13"/>
      <c r="K743" s="142"/>
      <c r="L743" s="11"/>
      <c r="M743" s="141"/>
      <c r="N743" s="13"/>
    </row>
    <row r="744">
      <c r="C744" s="12"/>
      <c r="D744" s="12"/>
      <c r="E744" s="140"/>
      <c r="F744" s="15"/>
      <c r="G744" s="140"/>
      <c r="H744" s="12"/>
      <c r="I744" s="140"/>
      <c r="J744" s="13"/>
      <c r="K744" s="142"/>
      <c r="L744" s="11"/>
      <c r="M744" s="141"/>
      <c r="N744" s="13"/>
    </row>
    <row r="745">
      <c r="C745" s="12"/>
      <c r="D745" s="12"/>
      <c r="E745" s="140"/>
      <c r="F745" s="15"/>
      <c r="G745" s="140"/>
      <c r="H745" s="12"/>
      <c r="I745" s="140"/>
      <c r="J745" s="13"/>
      <c r="K745" s="142"/>
      <c r="L745" s="11"/>
      <c r="M745" s="141"/>
      <c r="N745" s="13"/>
    </row>
    <row r="746">
      <c r="C746" s="12"/>
      <c r="D746" s="12"/>
      <c r="E746" s="140"/>
      <c r="F746" s="15"/>
      <c r="G746" s="140"/>
      <c r="H746" s="12"/>
      <c r="I746" s="140"/>
      <c r="J746" s="13"/>
      <c r="K746" s="142"/>
      <c r="L746" s="11"/>
      <c r="M746" s="141"/>
      <c r="N746" s="13"/>
    </row>
    <row r="747">
      <c r="C747" s="12"/>
      <c r="D747" s="12"/>
      <c r="E747" s="140"/>
      <c r="F747" s="15"/>
      <c r="G747" s="140"/>
      <c r="H747" s="12"/>
      <c r="I747" s="140"/>
      <c r="J747" s="13"/>
      <c r="K747" s="142"/>
      <c r="L747" s="11"/>
      <c r="M747" s="141"/>
      <c r="N747" s="13"/>
    </row>
    <row r="748">
      <c r="C748" s="12"/>
      <c r="D748" s="12"/>
      <c r="E748" s="140"/>
      <c r="F748" s="15"/>
      <c r="G748" s="140"/>
      <c r="H748" s="12"/>
      <c r="I748" s="140"/>
      <c r="J748" s="13"/>
      <c r="K748" s="142"/>
      <c r="L748" s="11"/>
      <c r="M748" s="141"/>
      <c r="N748" s="13"/>
    </row>
    <row r="749">
      <c r="C749" s="12"/>
      <c r="D749" s="12"/>
      <c r="E749" s="140"/>
      <c r="F749" s="15"/>
      <c r="G749" s="140"/>
      <c r="H749" s="12"/>
      <c r="I749" s="140"/>
      <c r="J749" s="13"/>
      <c r="K749" s="142"/>
      <c r="L749" s="11"/>
      <c r="M749" s="141"/>
      <c r="N749" s="13"/>
    </row>
    <row r="750">
      <c r="C750" s="12"/>
      <c r="D750" s="12"/>
      <c r="E750" s="140"/>
      <c r="F750" s="15"/>
      <c r="G750" s="140"/>
      <c r="H750" s="12"/>
      <c r="I750" s="140"/>
      <c r="J750" s="13"/>
      <c r="K750" s="142"/>
      <c r="L750" s="11"/>
      <c r="M750" s="141"/>
      <c r="N750" s="13"/>
    </row>
    <row r="751">
      <c r="C751" s="12"/>
      <c r="D751" s="12"/>
      <c r="E751" s="140"/>
      <c r="F751" s="15"/>
      <c r="G751" s="140"/>
      <c r="H751" s="12"/>
      <c r="I751" s="140"/>
      <c r="J751" s="13"/>
      <c r="K751" s="142"/>
      <c r="L751" s="11"/>
      <c r="M751" s="141"/>
      <c r="N751" s="13"/>
    </row>
    <row r="752">
      <c r="C752" s="12"/>
      <c r="D752" s="12"/>
      <c r="E752" s="140"/>
      <c r="F752" s="15"/>
      <c r="G752" s="140"/>
      <c r="H752" s="12"/>
      <c r="I752" s="140"/>
      <c r="J752" s="13"/>
      <c r="K752" s="142"/>
      <c r="L752" s="11"/>
      <c r="M752" s="141"/>
      <c r="N752" s="13"/>
    </row>
    <row r="753">
      <c r="C753" s="12"/>
      <c r="D753" s="12"/>
      <c r="E753" s="140"/>
      <c r="F753" s="15"/>
      <c r="G753" s="140"/>
      <c r="H753" s="12"/>
      <c r="I753" s="140"/>
      <c r="J753" s="13"/>
      <c r="K753" s="142"/>
      <c r="L753" s="11"/>
      <c r="M753" s="141"/>
      <c r="N753" s="13"/>
    </row>
    <row r="754">
      <c r="C754" s="12"/>
      <c r="D754" s="12"/>
      <c r="E754" s="140"/>
      <c r="F754" s="15"/>
      <c r="G754" s="140"/>
      <c r="H754" s="12"/>
      <c r="I754" s="140"/>
      <c r="J754" s="13"/>
      <c r="K754" s="142"/>
      <c r="L754" s="11"/>
      <c r="M754" s="141"/>
      <c r="N754" s="13"/>
    </row>
    <row r="755">
      <c r="C755" s="12"/>
      <c r="D755" s="12"/>
      <c r="E755" s="140"/>
      <c r="F755" s="15"/>
      <c r="G755" s="140"/>
      <c r="H755" s="12"/>
      <c r="I755" s="140"/>
      <c r="J755" s="13"/>
      <c r="K755" s="142"/>
      <c r="L755" s="11"/>
      <c r="M755" s="141"/>
      <c r="N755" s="13"/>
    </row>
    <row r="756">
      <c r="C756" s="12"/>
      <c r="D756" s="12"/>
      <c r="E756" s="140"/>
      <c r="F756" s="15"/>
      <c r="G756" s="140"/>
      <c r="H756" s="12"/>
      <c r="I756" s="140"/>
      <c r="J756" s="13"/>
      <c r="K756" s="142"/>
      <c r="L756" s="11"/>
      <c r="M756" s="141"/>
      <c r="N756" s="13"/>
    </row>
    <row r="757">
      <c r="C757" s="12"/>
      <c r="D757" s="12"/>
      <c r="E757" s="140"/>
      <c r="F757" s="15"/>
      <c r="G757" s="140"/>
      <c r="H757" s="12"/>
      <c r="I757" s="140"/>
      <c r="J757" s="13"/>
      <c r="K757" s="142"/>
      <c r="L757" s="11"/>
      <c r="M757" s="141"/>
      <c r="N757" s="13"/>
    </row>
    <row r="758">
      <c r="C758" s="12"/>
      <c r="D758" s="12"/>
      <c r="E758" s="140"/>
      <c r="F758" s="15"/>
      <c r="G758" s="140"/>
      <c r="H758" s="12"/>
      <c r="I758" s="140"/>
      <c r="J758" s="13"/>
      <c r="K758" s="142"/>
      <c r="L758" s="11"/>
      <c r="M758" s="141"/>
      <c r="N758" s="13"/>
    </row>
    <row r="759">
      <c r="C759" s="12"/>
      <c r="D759" s="12"/>
      <c r="E759" s="140"/>
      <c r="F759" s="15"/>
      <c r="G759" s="140"/>
      <c r="H759" s="12"/>
      <c r="I759" s="140"/>
      <c r="J759" s="13"/>
      <c r="K759" s="142"/>
      <c r="L759" s="11"/>
      <c r="M759" s="141"/>
      <c r="N759" s="13"/>
    </row>
    <row r="760">
      <c r="C760" s="12"/>
      <c r="D760" s="12"/>
      <c r="E760" s="140"/>
      <c r="F760" s="15"/>
      <c r="G760" s="140"/>
      <c r="H760" s="12"/>
      <c r="I760" s="140"/>
      <c r="J760" s="13"/>
      <c r="K760" s="142"/>
      <c r="L760" s="11"/>
      <c r="M760" s="141"/>
      <c r="N760" s="13"/>
    </row>
    <row r="761">
      <c r="C761" s="12"/>
      <c r="D761" s="12"/>
      <c r="E761" s="140"/>
      <c r="F761" s="15"/>
      <c r="G761" s="140"/>
      <c r="H761" s="12"/>
      <c r="I761" s="140"/>
      <c r="J761" s="13"/>
      <c r="K761" s="142"/>
      <c r="L761" s="11"/>
      <c r="M761" s="141"/>
      <c r="N761" s="13"/>
    </row>
    <row r="762">
      <c r="C762" s="12"/>
      <c r="D762" s="12"/>
      <c r="E762" s="140"/>
      <c r="F762" s="15"/>
      <c r="G762" s="140"/>
      <c r="H762" s="12"/>
      <c r="I762" s="140"/>
      <c r="J762" s="13"/>
      <c r="K762" s="142"/>
      <c r="L762" s="11"/>
      <c r="M762" s="141"/>
      <c r="N762" s="13"/>
    </row>
    <row r="763">
      <c r="C763" s="12"/>
      <c r="D763" s="12"/>
      <c r="E763" s="140"/>
      <c r="F763" s="15"/>
      <c r="G763" s="140"/>
      <c r="H763" s="12"/>
      <c r="I763" s="140"/>
      <c r="J763" s="13"/>
      <c r="K763" s="142"/>
      <c r="L763" s="11"/>
      <c r="M763" s="141"/>
      <c r="N763" s="13"/>
    </row>
    <row r="764">
      <c r="C764" s="12"/>
      <c r="D764" s="12"/>
      <c r="E764" s="140"/>
      <c r="F764" s="15"/>
      <c r="G764" s="140"/>
      <c r="H764" s="12"/>
      <c r="I764" s="140"/>
      <c r="J764" s="13"/>
      <c r="K764" s="142"/>
      <c r="L764" s="11"/>
      <c r="M764" s="141"/>
      <c r="N764" s="13"/>
    </row>
    <row r="765">
      <c r="C765" s="12"/>
      <c r="D765" s="12"/>
      <c r="E765" s="140"/>
      <c r="F765" s="15"/>
      <c r="G765" s="140"/>
      <c r="H765" s="12"/>
      <c r="I765" s="140"/>
      <c r="J765" s="13"/>
      <c r="K765" s="142"/>
      <c r="L765" s="11"/>
      <c r="M765" s="141"/>
      <c r="N765" s="13"/>
    </row>
    <row r="766">
      <c r="C766" s="12"/>
      <c r="D766" s="12"/>
      <c r="E766" s="140"/>
      <c r="F766" s="15"/>
      <c r="G766" s="140"/>
      <c r="H766" s="12"/>
      <c r="I766" s="140"/>
      <c r="J766" s="13"/>
      <c r="K766" s="142"/>
      <c r="L766" s="11"/>
      <c r="M766" s="141"/>
      <c r="N766" s="13"/>
    </row>
    <row r="767">
      <c r="C767" s="12"/>
      <c r="D767" s="12"/>
      <c r="E767" s="140"/>
      <c r="F767" s="15"/>
      <c r="G767" s="140"/>
      <c r="H767" s="12"/>
      <c r="I767" s="140"/>
      <c r="J767" s="13"/>
      <c r="K767" s="142"/>
      <c r="L767" s="11"/>
      <c r="M767" s="141"/>
      <c r="N767" s="13"/>
    </row>
    <row r="768">
      <c r="C768" s="12"/>
      <c r="D768" s="12"/>
      <c r="E768" s="140"/>
      <c r="F768" s="15"/>
      <c r="G768" s="140"/>
      <c r="H768" s="12"/>
      <c r="I768" s="140"/>
      <c r="J768" s="13"/>
      <c r="K768" s="142"/>
      <c r="L768" s="11"/>
      <c r="M768" s="141"/>
      <c r="N768" s="13"/>
    </row>
    <row r="769">
      <c r="C769" s="12"/>
      <c r="D769" s="12"/>
      <c r="E769" s="140"/>
      <c r="F769" s="15"/>
      <c r="G769" s="140"/>
      <c r="H769" s="12"/>
      <c r="I769" s="140"/>
      <c r="J769" s="13"/>
      <c r="K769" s="142"/>
      <c r="L769" s="11"/>
      <c r="M769" s="141"/>
      <c r="N769" s="13"/>
    </row>
    <row r="770">
      <c r="C770" s="12"/>
      <c r="D770" s="12"/>
      <c r="E770" s="140"/>
      <c r="F770" s="15"/>
      <c r="G770" s="140"/>
      <c r="H770" s="12"/>
      <c r="I770" s="140"/>
      <c r="J770" s="13"/>
      <c r="K770" s="142"/>
      <c r="L770" s="11"/>
      <c r="M770" s="141"/>
      <c r="N770" s="13"/>
    </row>
    <row r="771">
      <c r="C771" s="12"/>
      <c r="D771" s="12"/>
      <c r="E771" s="140"/>
      <c r="F771" s="15"/>
      <c r="G771" s="140"/>
      <c r="H771" s="12"/>
      <c r="I771" s="140"/>
      <c r="J771" s="13"/>
      <c r="K771" s="142"/>
      <c r="L771" s="11"/>
      <c r="M771" s="141"/>
      <c r="N771" s="13"/>
    </row>
    <row r="772">
      <c r="C772" s="12"/>
      <c r="D772" s="12"/>
      <c r="E772" s="140"/>
      <c r="F772" s="15"/>
      <c r="G772" s="140"/>
      <c r="H772" s="12"/>
      <c r="I772" s="140"/>
      <c r="J772" s="13"/>
      <c r="K772" s="142"/>
      <c r="L772" s="11"/>
      <c r="M772" s="141"/>
      <c r="N772" s="13"/>
    </row>
    <row r="773">
      <c r="C773" s="12"/>
      <c r="D773" s="12"/>
      <c r="E773" s="140"/>
      <c r="F773" s="15"/>
      <c r="G773" s="140"/>
      <c r="H773" s="12"/>
      <c r="I773" s="140"/>
      <c r="J773" s="13"/>
      <c r="K773" s="142"/>
      <c r="L773" s="11"/>
      <c r="M773" s="141"/>
      <c r="N773" s="13"/>
    </row>
    <row r="774">
      <c r="C774" s="12"/>
      <c r="D774" s="12"/>
      <c r="E774" s="140"/>
      <c r="F774" s="15"/>
      <c r="G774" s="140"/>
      <c r="H774" s="12"/>
      <c r="I774" s="140"/>
      <c r="J774" s="13"/>
      <c r="K774" s="142"/>
      <c r="L774" s="11"/>
      <c r="M774" s="141"/>
      <c r="N774" s="13"/>
    </row>
    <row r="775">
      <c r="C775" s="12"/>
      <c r="D775" s="12"/>
      <c r="E775" s="140"/>
      <c r="F775" s="15"/>
      <c r="G775" s="140"/>
      <c r="H775" s="12"/>
      <c r="I775" s="140"/>
      <c r="J775" s="13"/>
      <c r="K775" s="142"/>
      <c r="L775" s="11"/>
      <c r="M775" s="141"/>
      <c r="N775" s="13"/>
    </row>
    <row r="776">
      <c r="C776" s="12"/>
      <c r="D776" s="12"/>
      <c r="E776" s="140"/>
      <c r="F776" s="15"/>
      <c r="G776" s="140"/>
      <c r="H776" s="12"/>
      <c r="I776" s="140"/>
      <c r="J776" s="13"/>
      <c r="K776" s="142"/>
      <c r="L776" s="11"/>
      <c r="M776" s="141"/>
      <c r="N776" s="13"/>
    </row>
    <row r="777">
      <c r="C777" s="12"/>
      <c r="D777" s="12"/>
      <c r="E777" s="140"/>
      <c r="F777" s="15"/>
      <c r="G777" s="140"/>
      <c r="H777" s="12"/>
      <c r="I777" s="140"/>
      <c r="J777" s="13"/>
      <c r="K777" s="142"/>
      <c r="L777" s="11"/>
      <c r="M777" s="141"/>
      <c r="N777" s="13"/>
    </row>
    <row r="778">
      <c r="C778" s="12"/>
      <c r="D778" s="12"/>
      <c r="E778" s="140"/>
      <c r="F778" s="15"/>
      <c r="G778" s="140"/>
      <c r="H778" s="12"/>
      <c r="I778" s="140"/>
      <c r="J778" s="13"/>
      <c r="K778" s="142"/>
      <c r="L778" s="11"/>
      <c r="M778" s="141"/>
      <c r="N778" s="13"/>
    </row>
    <row r="779">
      <c r="C779" s="12"/>
      <c r="D779" s="12"/>
      <c r="E779" s="140"/>
      <c r="F779" s="15"/>
      <c r="G779" s="140"/>
      <c r="H779" s="12"/>
      <c r="I779" s="140"/>
      <c r="J779" s="13"/>
      <c r="K779" s="142"/>
      <c r="L779" s="11"/>
      <c r="M779" s="141"/>
      <c r="N779" s="13"/>
    </row>
    <row r="780">
      <c r="C780" s="12"/>
      <c r="D780" s="12"/>
      <c r="E780" s="140"/>
      <c r="F780" s="15"/>
      <c r="G780" s="140"/>
      <c r="H780" s="12"/>
      <c r="I780" s="140"/>
      <c r="J780" s="13"/>
      <c r="K780" s="142"/>
      <c r="L780" s="11"/>
      <c r="M780" s="141"/>
      <c r="N780" s="13"/>
    </row>
    <row r="781">
      <c r="C781" s="12"/>
      <c r="D781" s="12"/>
      <c r="E781" s="140"/>
      <c r="F781" s="15"/>
      <c r="G781" s="140"/>
      <c r="H781" s="12"/>
      <c r="I781" s="140"/>
      <c r="J781" s="13"/>
      <c r="K781" s="142"/>
      <c r="L781" s="11"/>
      <c r="M781" s="141"/>
      <c r="N781" s="13"/>
    </row>
    <row r="782">
      <c r="C782" s="12"/>
      <c r="D782" s="12"/>
      <c r="E782" s="140"/>
      <c r="F782" s="15"/>
      <c r="G782" s="140"/>
      <c r="H782" s="12"/>
      <c r="I782" s="140"/>
      <c r="J782" s="13"/>
      <c r="K782" s="142"/>
      <c r="L782" s="11"/>
      <c r="M782" s="141"/>
      <c r="N782" s="13"/>
    </row>
    <row r="783">
      <c r="C783" s="12"/>
      <c r="D783" s="12"/>
      <c r="E783" s="140"/>
      <c r="F783" s="15"/>
      <c r="G783" s="140"/>
      <c r="H783" s="12"/>
      <c r="I783" s="140"/>
      <c r="J783" s="13"/>
      <c r="K783" s="142"/>
      <c r="L783" s="11"/>
      <c r="M783" s="141"/>
      <c r="N783" s="13"/>
    </row>
    <row r="784">
      <c r="C784" s="12"/>
      <c r="D784" s="12"/>
      <c r="E784" s="140"/>
      <c r="F784" s="15"/>
      <c r="G784" s="140"/>
      <c r="H784" s="12"/>
      <c r="I784" s="140"/>
      <c r="J784" s="13"/>
      <c r="K784" s="142"/>
      <c r="L784" s="11"/>
      <c r="M784" s="141"/>
      <c r="N784" s="13"/>
    </row>
    <row r="785">
      <c r="C785" s="12"/>
      <c r="D785" s="12"/>
      <c r="E785" s="140"/>
      <c r="F785" s="15"/>
      <c r="G785" s="140"/>
      <c r="H785" s="12"/>
      <c r="I785" s="140"/>
      <c r="J785" s="13"/>
      <c r="K785" s="142"/>
      <c r="L785" s="11"/>
      <c r="M785" s="141"/>
      <c r="N785" s="13"/>
    </row>
    <row r="786">
      <c r="C786" s="12"/>
      <c r="D786" s="12"/>
      <c r="E786" s="140"/>
      <c r="F786" s="15"/>
      <c r="G786" s="140"/>
      <c r="H786" s="12"/>
      <c r="I786" s="140"/>
      <c r="J786" s="13"/>
      <c r="K786" s="142"/>
      <c r="L786" s="11"/>
      <c r="M786" s="141"/>
      <c r="N786" s="13"/>
    </row>
    <row r="787">
      <c r="C787" s="12"/>
      <c r="D787" s="12"/>
      <c r="E787" s="140"/>
      <c r="F787" s="15"/>
      <c r="G787" s="140"/>
      <c r="H787" s="12"/>
      <c r="I787" s="140"/>
      <c r="J787" s="13"/>
      <c r="K787" s="142"/>
      <c r="L787" s="11"/>
      <c r="M787" s="141"/>
      <c r="N787" s="13"/>
    </row>
    <row r="788">
      <c r="C788" s="12"/>
      <c r="D788" s="12"/>
      <c r="E788" s="140"/>
      <c r="F788" s="15"/>
      <c r="G788" s="140"/>
      <c r="H788" s="12"/>
      <c r="I788" s="140"/>
      <c r="J788" s="13"/>
      <c r="K788" s="142"/>
      <c r="L788" s="11"/>
      <c r="M788" s="141"/>
      <c r="N788" s="13"/>
    </row>
    <row r="789">
      <c r="C789" s="12"/>
      <c r="D789" s="12"/>
      <c r="E789" s="140"/>
      <c r="F789" s="15"/>
      <c r="G789" s="140"/>
      <c r="H789" s="12"/>
      <c r="I789" s="140"/>
      <c r="J789" s="13"/>
      <c r="K789" s="142"/>
      <c r="L789" s="11"/>
      <c r="M789" s="141"/>
      <c r="N789" s="13"/>
    </row>
    <row r="790">
      <c r="C790" s="12"/>
      <c r="D790" s="12"/>
      <c r="E790" s="140"/>
      <c r="F790" s="15"/>
      <c r="G790" s="140"/>
      <c r="H790" s="12"/>
      <c r="I790" s="140"/>
      <c r="J790" s="13"/>
      <c r="K790" s="142"/>
      <c r="L790" s="11"/>
      <c r="M790" s="141"/>
      <c r="N790" s="13"/>
    </row>
    <row r="791">
      <c r="C791" s="12"/>
      <c r="D791" s="12"/>
      <c r="E791" s="140"/>
      <c r="F791" s="15"/>
      <c r="G791" s="140"/>
      <c r="H791" s="12"/>
      <c r="I791" s="140"/>
      <c r="J791" s="13"/>
      <c r="K791" s="142"/>
      <c r="L791" s="11"/>
      <c r="M791" s="141"/>
      <c r="N791" s="13"/>
    </row>
    <row r="792">
      <c r="C792" s="12"/>
      <c r="D792" s="12"/>
      <c r="E792" s="140"/>
      <c r="F792" s="15"/>
      <c r="G792" s="140"/>
      <c r="H792" s="12"/>
      <c r="I792" s="140"/>
      <c r="J792" s="13"/>
      <c r="K792" s="142"/>
      <c r="L792" s="11"/>
      <c r="M792" s="141"/>
      <c r="N792" s="13"/>
    </row>
    <row r="793">
      <c r="C793" s="12"/>
      <c r="D793" s="12"/>
      <c r="E793" s="140"/>
      <c r="F793" s="15"/>
      <c r="G793" s="140"/>
      <c r="H793" s="12"/>
      <c r="I793" s="140"/>
      <c r="J793" s="13"/>
      <c r="K793" s="142"/>
      <c r="L793" s="11"/>
      <c r="M793" s="141"/>
      <c r="N793" s="13"/>
    </row>
    <row r="794">
      <c r="C794" s="12"/>
      <c r="D794" s="12"/>
      <c r="E794" s="140"/>
      <c r="F794" s="15"/>
      <c r="G794" s="140"/>
      <c r="H794" s="12"/>
      <c r="I794" s="140"/>
      <c r="J794" s="13"/>
      <c r="K794" s="142"/>
      <c r="L794" s="11"/>
      <c r="M794" s="141"/>
      <c r="N794" s="13"/>
    </row>
    <row r="795">
      <c r="C795" s="12"/>
      <c r="D795" s="12"/>
      <c r="E795" s="140"/>
      <c r="F795" s="15"/>
      <c r="G795" s="140"/>
      <c r="H795" s="12"/>
      <c r="I795" s="140"/>
      <c r="J795" s="13"/>
      <c r="K795" s="142"/>
      <c r="L795" s="11"/>
      <c r="M795" s="141"/>
      <c r="N795" s="13"/>
    </row>
    <row r="796">
      <c r="C796" s="12"/>
      <c r="D796" s="12"/>
      <c r="E796" s="140"/>
      <c r="F796" s="15"/>
      <c r="G796" s="140"/>
      <c r="H796" s="12"/>
      <c r="I796" s="140"/>
      <c r="J796" s="13"/>
      <c r="K796" s="142"/>
      <c r="L796" s="11"/>
      <c r="M796" s="141"/>
      <c r="N796" s="13"/>
    </row>
    <row r="797">
      <c r="C797" s="12"/>
      <c r="D797" s="12"/>
      <c r="E797" s="140"/>
      <c r="F797" s="15"/>
      <c r="G797" s="140"/>
      <c r="H797" s="12"/>
      <c r="I797" s="140"/>
      <c r="J797" s="13"/>
      <c r="K797" s="142"/>
      <c r="L797" s="11"/>
      <c r="M797" s="141"/>
      <c r="N797" s="13"/>
    </row>
    <row r="798">
      <c r="C798" s="12"/>
      <c r="D798" s="12"/>
      <c r="E798" s="140"/>
      <c r="F798" s="15"/>
      <c r="G798" s="140"/>
      <c r="H798" s="12"/>
      <c r="I798" s="140"/>
      <c r="J798" s="13"/>
      <c r="K798" s="142"/>
      <c r="L798" s="11"/>
      <c r="M798" s="141"/>
      <c r="N798" s="13"/>
    </row>
    <row r="799">
      <c r="C799" s="12"/>
      <c r="D799" s="12"/>
      <c r="E799" s="140"/>
      <c r="F799" s="15"/>
      <c r="G799" s="140"/>
      <c r="H799" s="12"/>
      <c r="I799" s="140"/>
      <c r="J799" s="13"/>
      <c r="K799" s="142"/>
      <c r="L799" s="11"/>
      <c r="M799" s="141"/>
      <c r="N799" s="13"/>
    </row>
    <row r="800">
      <c r="C800" s="12"/>
      <c r="D800" s="12"/>
      <c r="E800" s="140"/>
      <c r="F800" s="15"/>
      <c r="G800" s="140"/>
      <c r="H800" s="12"/>
      <c r="I800" s="140"/>
      <c r="J800" s="13"/>
      <c r="K800" s="142"/>
      <c r="L800" s="11"/>
      <c r="M800" s="141"/>
      <c r="N800" s="13"/>
    </row>
    <row r="801">
      <c r="C801" s="12"/>
      <c r="D801" s="12"/>
      <c r="E801" s="140"/>
      <c r="F801" s="15"/>
      <c r="G801" s="140"/>
      <c r="H801" s="12"/>
      <c r="I801" s="140"/>
      <c r="J801" s="13"/>
      <c r="K801" s="142"/>
      <c r="L801" s="11"/>
      <c r="M801" s="141"/>
      <c r="N801" s="13"/>
    </row>
    <row r="802">
      <c r="C802" s="12"/>
      <c r="D802" s="12"/>
      <c r="E802" s="140"/>
      <c r="F802" s="15"/>
      <c r="G802" s="140"/>
      <c r="H802" s="12"/>
      <c r="I802" s="140"/>
      <c r="J802" s="13"/>
      <c r="K802" s="142"/>
      <c r="L802" s="11"/>
      <c r="M802" s="141"/>
      <c r="N802" s="13"/>
    </row>
    <row r="803">
      <c r="C803" s="12"/>
      <c r="D803" s="12"/>
      <c r="E803" s="140"/>
      <c r="F803" s="15"/>
      <c r="G803" s="140"/>
      <c r="H803" s="12"/>
      <c r="I803" s="140"/>
      <c r="J803" s="13"/>
      <c r="K803" s="142"/>
      <c r="L803" s="11"/>
      <c r="M803" s="141"/>
      <c r="N803" s="13"/>
    </row>
    <row r="804">
      <c r="C804" s="12"/>
      <c r="D804" s="12"/>
      <c r="E804" s="140"/>
      <c r="F804" s="15"/>
      <c r="G804" s="140"/>
      <c r="H804" s="12"/>
      <c r="I804" s="140"/>
      <c r="J804" s="13"/>
      <c r="K804" s="142"/>
      <c r="L804" s="11"/>
      <c r="M804" s="141"/>
      <c r="N804" s="13"/>
    </row>
    <row r="805">
      <c r="C805" s="12"/>
      <c r="D805" s="12"/>
      <c r="E805" s="140"/>
      <c r="F805" s="15"/>
      <c r="G805" s="140"/>
      <c r="H805" s="12"/>
      <c r="I805" s="140"/>
      <c r="J805" s="13"/>
      <c r="K805" s="142"/>
      <c r="L805" s="11"/>
      <c r="M805" s="141"/>
      <c r="N805" s="13"/>
    </row>
    <row r="806">
      <c r="C806" s="12"/>
      <c r="D806" s="12"/>
      <c r="E806" s="140"/>
      <c r="F806" s="15"/>
      <c r="G806" s="140"/>
      <c r="H806" s="12"/>
      <c r="I806" s="140"/>
      <c r="J806" s="13"/>
      <c r="K806" s="142"/>
      <c r="L806" s="11"/>
      <c r="M806" s="141"/>
      <c r="N806" s="13"/>
    </row>
    <row r="807">
      <c r="C807" s="12"/>
      <c r="D807" s="12"/>
      <c r="E807" s="140"/>
      <c r="F807" s="15"/>
      <c r="G807" s="140"/>
      <c r="H807" s="12"/>
      <c r="I807" s="140"/>
      <c r="J807" s="13"/>
      <c r="K807" s="142"/>
      <c r="L807" s="11"/>
      <c r="M807" s="141"/>
      <c r="N807" s="13"/>
    </row>
    <row r="808">
      <c r="C808" s="12"/>
      <c r="D808" s="12"/>
      <c r="E808" s="140"/>
      <c r="F808" s="15"/>
      <c r="G808" s="140"/>
      <c r="H808" s="12"/>
      <c r="I808" s="140"/>
      <c r="J808" s="13"/>
      <c r="K808" s="142"/>
      <c r="L808" s="11"/>
      <c r="M808" s="141"/>
      <c r="N808" s="13"/>
    </row>
    <row r="809">
      <c r="C809" s="12"/>
      <c r="D809" s="12"/>
      <c r="E809" s="140"/>
      <c r="F809" s="15"/>
      <c r="G809" s="140"/>
      <c r="H809" s="12"/>
      <c r="I809" s="140"/>
      <c r="J809" s="13"/>
      <c r="K809" s="142"/>
      <c r="L809" s="11"/>
      <c r="M809" s="141"/>
      <c r="N809" s="13"/>
    </row>
    <row r="810">
      <c r="C810" s="12"/>
      <c r="D810" s="12"/>
      <c r="E810" s="140"/>
      <c r="F810" s="15"/>
      <c r="G810" s="140"/>
      <c r="H810" s="12"/>
      <c r="I810" s="140"/>
      <c r="J810" s="13"/>
      <c r="K810" s="142"/>
      <c r="L810" s="11"/>
      <c r="M810" s="141"/>
      <c r="N810" s="13"/>
    </row>
    <row r="811">
      <c r="C811" s="12"/>
      <c r="D811" s="12"/>
      <c r="E811" s="140"/>
      <c r="F811" s="15"/>
      <c r="G811" s="140"/>
      <c r="H811" s="12"/>
      <c r="I811" s="140"/>
      <c r="J811" s="13"/>
      <c r="K811" s="142"/>
      <c r="L811" s="11"/>
      <c r="M811" s="141"/>
      <c r="N811" s="13"/>
    </row>
    <row r="812">
      <c r="C812" s="12"/>
      <c r="D812" s="12"/>
      <c r="E812" s="140"/>
      <c r="F812" s="15"/>
      <c r="G812" s="140"/>
      <c r="H812" s="12"/>
      <c r="I812" s="140"/>
      <c r="J812" s="13"/>
      <c r="K812" s="142"/>
      <c r="L812" s="11"/>
      <c r="M812" s="141"/>
      <c r="N812" s="13"/>
    </row>
    <row r="813">
      <c r="C813" s="12"/>
      <c r="D813" s="12"/>
      <c r="E813" s="140"/>
      <c r="F813" s="15"/>
      <c r="G813" s="140"/>
      <c r="H813" s="12"/>
      <c r="I813" s="140"/>
      <c r="J813" s="13"/>
      <c r="K813" s="142"/>
      <c r="L813" s="11"/>
      <c r="M813" s="141"/>
      <c r="N813" s="13"/>
    </row>
    <row r="814">
      <c r="C814" s="12"/>
      <c r="D814" s="12"/>
      <c r="E814" s="140"/>
      <c r="F814" s="15"/>
      <c r="G814" s="140"/>
      <c r="H814" s="12"/>
      <c r="I814" s="140"/>
      <c r="J814" s="13"/>
      <c r="K814" s="142"/>
      <c r="L814" s="11"/>
      <c r="M814" s="141"/>
      <c r="N814" s="13"/>
    </row>
    <row r="815">
      <c r="C815" s="12"/>
      <c r="D815" s="12"/>
      <c r="E815" s="140"/>
      <c r="F815" s="15"/>
      <c r="G815" s="140"/>
      <c r="H815" s="12"/>
      <c r="I815" s="140"/>
      <c r="J815" s="13"/>
      <c r="K815" s="142"/>
      <c r="L815" s="11"/>
      <c r="M815" s="141"/>
      <c r="N815" s="13"/>
    </row>
    <row r="816">
      <c r="C816" s="12"/>
      <c r="D816" s="12"/>
      <c r="E816" s="140"/>
      <c r="F816" s="15"/>
      <c r="G816" s="140"/>
      <c r="H816" s="12"/>
      <c r="I816" s="140"/>
      <c r="J816" s="13"/>
      <c r="K816" s="142"/>
      <c r="L816" s="11"/>
      <c r="M816" s="141"/>
      <c r="N816" s="13"/>
    </row>
    <row r="817">
      <c r="C817" s="12"/>
      <c r="D817" s="12"/>
      <c r="E817" s="140"/>
      <c r="F817" s="15"/>
      <c r="G817" s="140"/>
      <c r="H817" s="12"/>
      <c r="I817" s="140"/>
      <c r="J817" s="13"/>
      <c r="K817" s="142"/>
      <c r="L817" s="11"/>
      <c r="M817" s="141"/>
      <c r="N817" s="13"/>
    </row>
    <row r="818">
      <c r="C818" s="12"/>
      <c r="D818" s="12"/>
      <c r="E818" s="140"/>
      <c r="F818" s="15"/>
      <c r="G818" s="140"/>
      <c r="H818" s="12"/>
      <c r="I818" s="140"/>
      <c r="J818" s="13"/>
      <c r="K818" s="142"/>
      <c r="L818" s="11"/>
      <c r="M818" s="141"/>
      <c r="N818" s="13"/>
    </row>
    <row r="819">
      <c r="C819" s="12"/>
      <c r="D819" s="12"/>
      <c r="E819" s="140"/>
      <c r="F819" s="15"/>
      <c r="G819" s="140"/>
      <c r="H819" s="12"/>
      <c r="I819" s="140"/>
      <c r="J819" s="13"/>
      <c r="K819" s="142"/>
      <c r="L819" s="11"/>
      <c r="M819" s="141"/>
      <c r="N819" s="13"/>
    </row>
    <row r="820">
      <c r="C820" s="12"/>
      <c r="D820" s="12"/>
      <c r="E820" s="140"/>
      <c r="F820" s="15"/>
      <c r="G820" s="140"/>
      <c r="H820" s="12"/>
      <c r="I820" s="140"/>
      <c r="J820" s="13"/>
      <c r="K820" s="142"/>
      <c r="L820" s="11"/>
      <c r="M820" s="141"/>
      <c r="N820" s="13"/>
    </row>
    <row r="821">
      <c r="C821" s="12"/>
      <c r="D821" s="12"/>
      <c r="E821" s="140"/>
      <c r="F821" s="15"/>
      <c r="G821" s="140"/>
      <c r="H821" s="12"/>
      <c r="I821" s="140"/>
      <c r="J821" s="13"/>
      <c r="K821" s="142"/>
      <c r="L821" s="11"/>
      <c r="M821" s="141"/>
      <c r="N821" s="13"/>
    </row>
    <row r="822">
      <c r="C822" s="12"/>
      <c r="D822" s="12"/>
      <c r="E822" s="140"/>
      <c r="F822" s="15"/>
      <c r="G822" s="140"/>
      <c r="H822" s="12"/>
      <c r="I822" s="140"/>
      <c r="J822" s="13"/>
      <c r="K822" s="142"/>
      <c r="L822" s="11"/>
      <c r="M822" s="141"/>
      <c r="N822" s="13"/>
    </row>
    <row r="823">
      <c r="C823" s="12"/>
      <c r="D823" s="12"/>
      <c r="E823" s="140"/>
      <c r="F823" s="15"/>
      <c r="G823" s="140"/>
      <c r="H823" s="12"/>
      <c r="I823" s="140"/>
      <c r="J823" s="13"/>
      <c r="K823" s="142"/>
      <c r="L823" s="11"/>
      <c r="M823" s="141"/>
      <c r="N823" s="13"/>
    </row>
    <row r="824">
      <c r="C824" s="12"/>
      <c r="D824" s="12"/>
      <c r="E824" s="140"/>
      <c r="F824" s="15"/>
      <c r="G824" s="140"/>
      <c r="H824" s="12"/>
      <c r="I824" s="140"/>
      <c r="J824" s="13"/>
      <c r="K824" s="142"/>
      <c r="L824" s="11"/>
      <c r="M824" s="141"/>
      <c r="N824" s="13"/>
    </row>
    <row r="825">
      <c r="C825" s="12"/>
      <c r="D825" s="12"/>
      <c r="E825" s="140"/>
      <c r="F825" s="15"/>
      <c r="G825" s="140"/>
      <c r="H825" s="12"/>
      <c r="I825" s="140"/>
      <c r="J825" s="13"/>
      <c r="K825" s="142"/>
      <c r="L825" s="11"/>
      <c r="M825" s="141"/>
      <c r="N825" s="13"/>
    </row>
    <row r="826">
      <c r="C826" s="12"/>
      <c r="D826" s="12"/>
      <c r="E826" s="140"/>
      <c r="F826" s="15"/>
      <c r="G826" s="140"/>
      <c r="H826" s="12"/>
      <c r="I826" s="140"/>
      <c r="J826" s="13"/>
      <c r="K826" s="142"/>
      <c r="L826" s="11"/>
      <c r="M826" s="141"/>
      <c r="N826" s="13"/>
    </row>
    <row r="827">
      <c r="C827" s="12"/>
      <c r="D827" s="12"/>
      <c r="E827" s="140"/>
      <c r="F827" s="15"/>
      <c r="G827" s="140"/>
      <c r="H827" s="12"/>
      <c r="I827" s="140"/>
      <c r="J827" s="13"/>
      <c r="K827" s="142"/>
      <c r="L827" s="11"/>
      <c r="M827" s="141"/>
      <c r="N827" s="13"/>
    </row>
    <row r="828">
      <c r="C828" s="12"/>
      <c r="D828" s="12"/>
      <c r="E828" s="140"/>
      <c r="F828" s="15"/>
      <c r="G828" s="140"/>
      <c r="H828" s="12"/>
      <c r="I828" s="140"/>
      <c r="J828" s="13"/>
      <c r="K828" s="142"/>
      <c r="L828" s="11"/>
      <c r="M828" s="141"/>
      <c r="N828" s="13"/>
    </row>
    <row r="829">
      <c r="C829" s="12"/>
      <c r="D829" s="12"/>
      <c r="E829" s="140"/>
      <c r="F829" s="15"/>
      <c r="G829" s="140"/>
      <c r="H829" s="12"/>
      <c r="I829" s="140"/>
      <c r="J829" s="13"/>
      <c r="K829" s="142"/>
      <c r="L829" s="11"/>
      <c r="M829" s="141"/>
      <c r="N829" s="13"/>
    </row>
    <row r="830">
      <c r="C830" s="12"/>
      <c r="D830" s="12"/>
      <c r="E830" s="140"/>
      <c r="F830" s="15"/>
      <c r="G830" s="140"/>
      <c r="H830" s="12"/>
      <c r="I830" s="140"/>
      <c r="J830" s="13"/>
      <c r="K830" s="142"/>
      <c r="L830" s="11"/>
      <c r="M830" s="141"/>
      <c r="N830" s="13"/>
    </row>
    <row r="831">
      <c r="C831" s="12"/>
      <c r="D831" s="12"/>
      <c r="E831" s="140"/>
      <c r="F831" s="15"/>
      <c r="G831" s="140"/>
      <c r="H831" s="12"/>
      <c r="I831" s="140"/>
      <c r="J831" s="13"/>
      <c r="K831" s="142"/>
      <c r="L831" s="11"/>
      <c r="M831" s="141"/>
      <c r="N831" s="13"/>
    </row>
    <row r="832">
      <c r="C832" s="12"/>
      <c r="D832" s="12"/>
      <c r="E832" s="140"/>
      <c r="F832" s="15"/>
      <c r="G832" s="140"/>
      <c r="H832" s="12"/>
      <c r="I832" s="140"/>
      <c r="J832" s="13"/>
      <c r="K832" s="142"/>
      <c r="L832" s="11"/>
      <c r="M832" s="141"/>
      <c r="N832" s="13"/>
    </row>
    <row r="833">
      <c r="C833" s="12"/>
      <c r="D833" s="12"/>
      <c r="E833" s="140"/>
      <c r="F833" s="15"/>
      <c r="G833" s="140"/>
      <c r="H833" s="12"/>
      <c r="I833" s="140"/>
      <c r="J833" s="13"/>
      <c r="K833" s="142"/>
      <c r="L833" s="11"/>
      <c r="M833" s="141"/>
      <c r="N833" s="13"/>
    </row>
    <row r="834">
      <c r="C834" s="12"/>
      <c r="D834" s="12"/>
      <c r="E834" s="140"/>
      <c r="F834" s="15"/>
      <c r="G834" s="140"/>
      <c r="H834" s="12"/>
      <c r="I834" s="140"/>
      <c r="J834" s="13"/>
      <c r="K834" s="142"/>
      <c r="L834" s="11"/>
      <c r="M834" s="141"/>
      <c r="N834" s="13"/>
    </row>
    <row r="835">
      <c r="C835" s="12"/>
      <c r="D835" s="12"/>
      <c r="E835" s="140"/>
      <c r="F835" s="15"/>
      <c r="G835" s="140"/>
      <c r="H835" s="12"/>
      <c r="I835" s="140"/>
      <c r="J835" s="13"/>
      <c r="K835" s="142"/>
      <c r="L835" s="11"/>
      <c r="M835" s="141"/>
      <c r="N835" s="13"/>
    </row>
    <row r="836">
      <c r="C836" s="12"/>
      <c r="D836" s="12"/>
      <c r="E836" s="140"/>
      <c r="F836" s="15"/>
      <c r="G836" s="140"/>
      <c r="H836" s="12"/>
      <c r="I836" s="140"/>
      <c r="J836" s="13"/>
      <c r="K836" s="142"/>
      <c r="L836" s="11"/>
      <c r="M836" s="141"/>
      <c r="N836" s="13"/>
    </row>
    <row r="837">
      <c r="C837" s="12"/>
      <c r="D837" s="12"/>
      <c r="E837" s="140"/>
      <c r="F837" s="15"/>
      <c r="G837" s="140"/>
      <c r="H837" s="12"/>
      <c r="I837" s="140"/>
      <c r="J837" s="13"/>
      <c r="K837" s="142"/>
      <c r="L837" s="11"/>
      <c r="M837" s="141"/>
      <c r="N837" s="13"/>
    </row>
    <row r="838">
      <c r="C838" s="12"/>
      <c r="D838" s="12"/>
      <c r="E838" s="140"/>
      <c r="F838" s="15"/>
      <c r="G838" s="140"/>
      <c r="H838" s="12"/>
      <c r="I838" s="140"/>
      <c r="J838" s="13"/>
      <c r="K838" s="142"/>
      <c r="L838" s="11"/>
      <c r="M838" s="141"/>
      <c r="N838" s="13"/>
    </row>
    <row r="839">
      <c r="C839" s="12"/>
      <c r="D839" s="12"/>
      <c r="E839" s="140"/>
      <c r="F839" s="15"/>
      <c r="G839" s="140"/>
      <c r="H839" s="12"/>
      <c r="I839" s="140"/>
      <c r="J839" s="13"/>
      <c r="K839" s="142"/>
      <c r="L839" s="11"/>
      <c r="M839" s="141"/>
      <c r="N839" s="13"/>
    </row>
    <row r="840">
      <c r="C840" s="12"/>
      <c r="D840" s="12"/>
      <c r="E840" s="140"/>
      <c r="F840" s="15"/>
      <c r="G840" s="140"/>
      <c r="H840" s="12"/>
      <c r="I840" s="140"/>
      <c r="J840" s="13"/>
      <c r="K840" s="142"/>
      <c r="L840" s="11"/>
      <c r="M840" s="141"/>
      <c r="N840" s="13"/>
    </row>
    <row r="841">
      <c r="C841" s="12"/>
      <c r="D841" s="12"/>
      <c r="E841" s="140"/>
      <c r="F841" s="15"/>
      <c r="G841" s="140"/>
      <c r="H841" s="12"/>
      <c r="I841" s="140"/>
      <c r="J841" s="13"/>
      <c r="K841" s="142"/>
      <c r="L841" s="11"/>
      <c r="M841" s="141"/>
      <c r="N841" s="13"/>
    </row>
    <row r="842">
      <c r="C842" s="12"/>
      <c r="D842" s="12"/>
      <c r="E842" s="140"/>
      <c r="F842" s="15"/>
      <c r="G842" s="140"/>
      <c r="H842" s="12"/>
      <c r="I842" s="140"/>
      <c r="J842" s="13"/>
      <c r="K842" s="142"/>
      <c r="L842" s="11"/>
      <c r="M842" s="141"/>
      <c r="N842" s="13"/>
    </row>
    <row r="843">
      <c r="C843" s="12"/>
      <c r="D843" s="12"/>
      <c r="E843" s="140"/>
      <c r="F843" s="15"/>
      <c r="G843" s="140"/>
      <c r="H843" s="12"/>
      <c r="I843" s="140"/>
      <c r="J843" s="13"/>
      <c r="K843" s="142"/>
      <c r="L843" s="11"/>
      <c r="M843" s="141"/>
      <c r="N843" s="13"/>
    </row>
    <row r="844">
      <c r="C844" s="12"/>
      <c r="D844" s="12"/>
      <c r="E844" s="140"/>
      <c r="F844" s="15"/>
      <c r="G844" s="140"/>
      <c r="H844" s="12"/>
      <c r="I844" s="140"/>
      <c r="J844" s="13"/>
      <c r="K844" s="142"/>
      <c r="L844" s="11"/>
      <c r="M844" s="141"/>
      <c r="N844" s="13"/>
    </row>
    <row r="845">
      <c r="C845" s="12"/>
      <c r="D845" s="12"/>
      <c r="E845" s="140"/>
      <c r="F845" s="15"/>
      <c r="G845" s="140"/>
      <c r="H845" s="12"/>
      <c r="I845" s="140"/>
      <c r="J845" s="13"/>
      <c r="K845" s="142"/>
      <c r="L845" s="11"/>
      <c r="M845" s="141"/>
      <c r="N845" s="13"/>
    </row>
    <row r="846">
      <c r="C846" s="12"/>
      <c r="D846" s="12"/>
      <c r="E846" s="140"/>
      <c r="F846" s="15"/>
      <c r="G846" s="140"/>
      <c r="H846" s="12"/>
      <c r="I846" s="140"/>
      <c r="J846" s="13"/>
      <c r="K846" s="142"/>
      <c r="L846" s="11"/>
      <c r="M846" s="141"/>
      <c r="N846" s="13"/>
    </row>
    <row r="847">
      <c r="C847" s="12"/>
      <c r="D847" s="12"/>
      <c r="E847" s="140"/>
      <c r="F847" s="15"/>
      <c r="G847" s="140"/>
      <c r="H847" s="12"/>
      <c r="I847" s="140"/>
      <c r="J847" s="13"/>
      <c r="K847" s="142"/>
      <c r="L847" s="11"/>
      <c r="M847" s="141"/>
      <c r="N847" s="13"/>
    </row>
    <row r="848">
      <c r="C848" s="12"/>
      <c r="D848" s="12"/>
      <c r="E848" s="140"/>
      <c r="F848" s="15"/>
      <c r="G848" s="140"/>
      <c r="H848" s="12"/>
      <c r="I848" s="140"/>
      <c r="J848" s="13"/>
      <c r="K848" s="142"/>
      <c r="L848" s="11"/>
      <c r="M848" s="141"/>
      <c r="N848" s="13"/>
    </row>
    <row r="849">
      <c r="C849" s="12"/>
      <c r="D849" s="12"/>
      <c r="E849" s="140"/>
      <c r="F849" s="15"/>
      <c r="G849" s="140"/>
      <c r="H849" s="12"/>
      <c r="I849" s="140"/>
      <c r="J849" s="13"/>
      <c r="K849" s="142"/>
      <c r="L849" s="11"/>
      <c r="M849" s="141"/>
      <c r="N849" s="13"/>
    </row>
    <row r="850">
      <c r="C850" s="12"/>
      <c r="D850" s="12"/>
      <c r="E850" s="140"/>
      <c r="F850" s="15"/>
      <c r="G850" s="140"/>
      <c r="H850" s="12"/>
      <c r="I850" s="140"/>
      <c r="J850" s="13"/>
      <c r="K850" s="142"/>
      <c r="L850" s="11"/>
      <c r="M850" s="141"/>
      <c r="N850" s="13"/>
    </row>
    <row r="851">
      <c r="C851" s="12"/>
      <c r="D851" s="12"/>
      <c r="E851" s="140"/>
      <c r="F851" s="15"/>
      <c r="G851" s="140"/>
      <c r="H851" s="12"/>
      <c r="I851" s="140"/>
      <c r="J851" s="13"/>
      <c r="K851" s="142"/>
      <c r="L851" s="11"/>
      <c r="M851" s="141"/>
      <c r="N851" s="13"/>
    </row>
    <row r="852">
      <c r="C852" s="12"/>
      <c r="D852" s="12"/>
      <c r="E852" s="140"/>
      <c r="F852" s="15"/>
      <c r="G852" s="140"/>
      <c r="H852" s="12"/>
      <c r="I852" s="140"/>
      <c r="J852" s="13"/>
      <c r="K852" s="142"/>
      <c r="L852" s="11"/>
      <c r="M852" s="141"/>
      <c r="N852" s="13"/>
    </row>
    <row r="853">
      <c r="C853" s="12"/>
      <c r="D853" s="12"/>
      <c r="E853" s="140"/>
      <c r="F853" s="15"/>
      <c r="G853" s="140"/>
      <c r="H853" s="12"/>
      <c r="I853" s="140"/>
      <c r="J853" s="13"/>
      <c r="K853" s="142"/>
      <c r="L853" s="11"/>
      <c r="M853" s="141"/>
      <c r="N853" s="13"/>
    </row>
    <row r="854">
      <c r="C854" s="12"/>
      <c r="D854" s="12"/>
      <c r="E854" s="140"/>
      <c r="F854" s="15"/>
      <c r="G854" s="140"/>
      <c r="H854" s="12"/>
      <c r="I854" s="140"/>
      <c r="J854" s="13"/>
      <c r="K854" s="142"/>
      <c r="L854" s="11"/>
      <c r="M854" s="141"/>
      <c r="N854" s="13"/>
    </row>
    <row r="855">
      <c r="C855" s="12"/>
      <c r="D855" s="12"/>
      <c r="E855" s="140"/>
      <c r="F855" s="15"/>
      <c r="G855" s="140"/>
      <c r="H855" s="12"/>
      <c r="I855" s="140"/>
      <c r="J855" s="13"/>
      <c r="K855" s="142"/>
      <c r="L855" s="11"/>
      <c r="M855" s="141"/>
      <c r="N855" s="13"/>
    </row>
    <row r="856">
      <c r="C856" s="12"/>
      <c r="D856" s="12"/>
      <c r="E856" s="140"/>
      <c r="F856" s="15"/>
      <c r="G856" s="140"/>
      <c r="H856" s="12"/>
      <c r="I856" s="140"/>
      <c r="J856" s="13"/>
      <c r="K856" s="142"/>
      <c r="L856" s="11"/>
      <c r="M856" s="141"/>
      <c r="N856" s="13"/>
    </row>
    <row r="857">
      <c r="C857" s="12"/>
      <c r="D857" s="12"/>
      <c r="E857" s="140"/>
      <c r="F857" s="15"/>
      <c r="G857" s="140"/>
      <c r="H857" s="12"/>
      <c r="I857" s="140"/>
      <c r="J857" s="13"/>
      <c r="K857" s="142"/>
      <c r="L857" s="11"/>
      <c r="M857" s="141"/>
      <c r="N857" s="13"/>
    </row>
    <row r="858">
      <c r="C858" s="12"/>
      <c r="D858" s="12"/>
      <c r="E858" s="140"/>
      <c r="F858" s="15"/>
      <c r="G858" s="140"/>
      <c r="H858" s="12"/>
      <c r="I858" s="140"/>
      <c r="J858" s="13"/>
      <c r="K858" s="142"/>
      <c r="L858" s="11"/>
      <c r="M858" s="141"/>
      <c r="N858" s="13"/>
    </row>
    <row r="859">
      <c r="C859" s="12"/>
      <c r="D859" s="12"/>
      <c r="E859" s="140"/>
      <c r="F859" s="15"/>
      <c r="G859" s="140"/>
      <c r="H859" s="12"/>
      <c r="I859" s="140"/>
      <c r="J859" s="13"/>
      <c r="K859" s="142"/>
      <c r="L859" s="11"/>
      <c r="M859" s="141"/>
      <c r="N859" s="13"/>
    </row>
    <row r="860">
      <c r="C860" s="12"/>
      <c r="D860" s="12"/>
      <c r="E860" s="140"/>
      <c r="F860" s="15"/>
      <c r="G860" s="140"/>
      <c r="H860" s="12"/>
      <c r="I860" s="140"/>
      <c r="J860" s="13"/>
      <c r="K860" s="142"/>
      <c r="L860" s="11"/>
      <c r="M860" s="141"/>
      <c r="N860" s="13"/>
    </row>
    <row r="861">
      <c r="C861" s="12"/>
      <c r="D861" s="12"/>
      <c r="E861" s="140"/>
      <c r="F861" s="15"/>
      <c r="G861" s="140"/>
      <c r="H861" s="12"/>
      <c r="I861" s="140"/>
      <c r="J861" s="13"/>
      <c r="K861" s="142"/>
      <c r="L861" s="11"/>
      <c r="M861" s="141"/>
      <c r="N861" s="13"/>
    </row>
    <row r="862">
      <c r="C862" s="12"/>
      <c r="D862" s="12"/>
      <c r="E862" s="140"/>
      <c r="F862" s="15"/>
      <c r="G862" s="140"/>
      <c r="H862" s="12"/>
      <c r="I862" s="140"/>
      <c r="J862" s="13"/>
      <c r="K862" s="142"/>
      <c r="L862" s="11"/>
      <c r="M862" s="141"/>
      <c r="N862" s="13"/>
    </row>
    <row r="863">
      <c r="C863" s="12"/>
      <c r="D863" s="12"/>
      <c r="E863" s="140"/>
      <c r="F863" s="15"/>
      <c r="G863" s="140"/>
      <c r="H863" s="12"/>
      <c r="I863" s="140"/>
      <c r="J863" s="13"/>
      <c r="K863" s="142"/>
      <c r="L863" s="11"/>
      <c r="M863" s="141"/>
      <c r="N863" s="13"/>
    </row>
    <row r="864">
      <c r="C864" s="12"/>
      <c r="D864" s="12"/>
      <c r="E864" s="140"/>
      <c r="F864" s="15"/>
      <c r="G864" s="140"/>
      <c r="H864" s="12"/>
      <c r="I864" s="140"/>
      <c r="J864" s="13"/>
      <c r="K864" s="142"/>
      <c r="L864" s="11"/>
      <c r="M864" s="141"/>
      <c r="N864" s="13"/>
    </row>
    <row r="865">
      <c r="C865" s="12"/>
      <c r="D865" s="12"/>
      <c r="E865" s="140"/>
      <c r="F865" s="15"/>
      <c r="G865" s="140"/>
      <c r="H865" s="12"/>
      <c r="I865" s="140"/>
      <c r="J865" s="13"/>
      <c r="K865" s="142"/>
      <c r="L865" s="11"/>
      <c r="M865" s="141"/>
      <c r="N865" s="13"/>
    </row>
    <row r="866">
      <c r="C866" s="12"/>
      <c r="D866" s="12"/>
      <c r="E866" s="140"/>
      <c r="F866" s="15"/>
      <c r="G866" s="140"/>
      <c r="H866" s="12"/>
      <c r="I866" s="140"/>
      <c r="J866" s="13"/>
      <c r="K866" s="142"/>
      <c r="L866" s="11"/>
      <c r="M866" s="141"/>
      <c r="N866" s="13"/>
    </row>
    <row r="867">
      <c r="C867" s="12"/>
      <c r="D867" s="12"/>
      <c r="E867" s="140"/>
      <c r="F867" s="15"/>
      <c r="G867" s="140"/>
      <c r="H867" s="12"/>
      <c r="I867" s="140"/>
      <c r="J867" s="13"/>
      <c r="K867" s="142"/>
      <c r="L867" s="11"/>
      <c r="M867" s="141"/>
      <c r="N867" s="13"/>
    </row>
    <row r="868">
      <c r="C868" s="12"/>
      <c r="D868" s="12"/>
      <c r="E868" s="140"/>
      <c r="F868" s="15"/>
      <c r="G868" s="140"/>
      <c r="H868" s="12"/>
      <c r="I868" s="140"/>
      <c r="J868" s="13"/>
      <c r="K868" s="142"/>
      <c r="L868" s="11"/>
      <c r="M868" s="141"/>
      <c r="N868" s="13"/>
    </row>
    <row r="869">
      <c r="C869" s="12"/>
      <c r="D869" s="12"/>
      <c r="E869" s="140"/>
      <c r="F869" s="15"/>
      <c r="G869" s="140"/>
      <c r="H869" s="12"/>
      <c r="I869" s="140"/>
      <c r="J869" s="13"/>
      <c r="K869" s="142"/>
      <c r="L869" s="11"/>
      <c r="M869" s="141"/>
      <c r="N869" s="13"/>
    </row>
    <row r="870">
      <c r="C870" s="12"/>
      <c r="D870" s="12"/>
      <c r="E870" s="140"/>
      <c r="F870" s="15"/>
      <c r="G870" s="140"/>
      <c r="H870" s="12"/>
      <c r="I870" s="140"/>
      <c r="J870" s="13"/>
      <c r="K870" s="142"/>
      <c r="L870" s="11"/>
      <c r="M870" s="141"/>
      <c r="N870" s="13"/>
    </row>
    <row r="871">
      <c r="C871" s="12"/>
      <c r="D871" s="12"/>
      <c r="E871" s="140"/>
      <c r="F871" s="15"/>
      <c r="G871" s="140"/>
      <c r="H871" s="12"/>
      <c r="I871" s="140"/>
      <c r="J871" s="13"/>
      <c r="K871" s="142"/>
      <c r="L871" s="11"/>
      <c r="M871" s="141"/>
      <c r="N871" s="13"/>
    </row>
    <row r="872">
      <c r="C872" s="12"/>
      <c r="D872" s="12"/>
      <c r="E872" s="140"/>
      <c r="F872" s="15"/>
      <c r="G872" s="140"/>
      <c r="H872" s="12"/>
      <c r="I872" s="140"/>
      <c r="J872" s="13"/>
      <c r="K872" s="142"/>
      <c r="L872" s="11"/>
      <c r="M872" s="141"/>
      <c r="N872" s="13"/>
    </row>
    <row r="873">
      <c r="C873" s="12"/>
      <c r="D873" s="12"/>
      <c r="E873" s="140"/>
      <c r="F873" s="15"/>
      <c r="G873" s="140"/>
      <c r="H873" s="12"/>
      <c r="I873" s="140"/>
      <c r="J873" s="13"/>
      <c r="K873" s="142"/>
      <c r="L873" s="11"/>
      <c r="M873" s="141"/>
      <c r="N873" s="13"/>
    </row>
    <row r="874">
      <c r="C874" s="12"/>
      <c r="D874" s="12"/>
      <c r="E874" s="140"/>
      <c r="F874" s="15"/>
      <c r="G874" s="140"/>
      <c r="H874" s="12"/>
      <c r="I874" s="140"/>
      <c r="J874" s="13"/>
      <c r="K874" s="142"/>
      <c r="L874" s="11"/>
      <c r="M874" s="141"/>
      <c r="N874" s="13"/>
    </row>
    <row r="875">
      <c r="C875" s="12"/>
      <c r="D875" s="12"/>
      <c r="E875" s="140"/>
      <c r="F875" s="15"/>
      <c r="G875" s="140"/>
      <c r="H875" s="12"/>
      <c r="I875" s="140"/>
      <c r="J875" s="13"/>
      <c r="K875" s="142"/>
      <c r="L875" s="11"/>
      <c r="M875" s="141"/>
      <c r="N875" s="13"/>
    </row>
    <row r="876">
      <c r="C876" s="12"/>
      <c r="D876" s="12"/>
      <c r="E876" s="140"/>
      <c r="F876" s="15"/>
      <c r="G876" s="140"/>
      <c r="H876" s="12"/>
      <c r="I876" s="140"/>
      <c r="J876" s="13"/>
      <c r="K876" s="142"/>
      <c r="L876" s="11"/>
      <c r="M876" s="141"/>
      <c r="N876" s="13"/>
    </row>
    <row r="877">
      <c r="C877" s="12"/>
      <c r="D877" s="12"/>
      <c r="E877" s="140"/>
      <c r="F877" s="15"/>
      <c r="G877" s="140"/>
      <c r="H877" s="12"/>
      <c r="I877" s="140"/>
      <c r="J877" s="13"/>
      <c r="K877" s="142"/>
      <c r="L877" s="11"/>
      <c r="M877" s="141"/>
      <c r="N877" s="13"/>
    </row>
    <row r="878">
      <c r="C878" s="12"/>
      <c r="D878" s="12"/>
      <c r="E878" s="140"/>
      <c r="F878" s="15"/>
      <c r="G878" s="140"/>
      <c r="H878" s="12"/>
      <c r="I878" s="140"/>
      <c r="J878" s="13"/>
      <c r="K878" s="142"/>
      <c r="L878" s="11"/>
      <c r="M878" s="141"/>
      <c r="N878" s="13"/>
    </row>
    <row r="879">
      <c r="C879" s="12"/>
      <c r="D879" s="12"/>
      <c r="E879" s="140"/>
      <c r="F879" s="15"/>
      <c r="G879" s="140"/>
      <c r="H879" s="12"/>
      <c r="I879" s="140"/>
      <c r="J879" s="13"/>
      <c r="K879" s="142"/>
      <c r="L879" s="11"/>
      <c r="M879" s="141"/>
      <c r="N879" s="13"/>
    </row>
    <row r="880">
      <c r="C880" s="12"/>
      <c r="D880" s="12"/>
      <c r="E880" s="140"/>
      <c r="F880" s="15"/>
      <c r="G880" s="140"/>
      <c r="H880" s="12"/>
      <c r="I880" s="140"/>
      <c r="J880" s="13"/>
      <c r="K880" s="142"/>
      <c r="L880" s="11"/>
      <c r="M880" s="141"/>
      <c r="N880" s="13"/>
    </row>
    <row r="881">
      <c r="C881" s="12"/>
      <c r="D881" s="12"/>
      <c r="E881" s="140"/>
      <c r="F881" s="15"/>
      <c r="G881" s="140"/>
      <c r="H881" s="12"/>
      <c r="I881" s="140"/>
      <c r="J881" s="13"/>
      <c r="K881" s="142"/>
      <c r="L881" s="11"/>
      <c r="M881" s="141"/>
      <c r="N881" s="13"/>
    </row>
    <row r="882">
      <c r="C882" s="12"/>
      <c r="D882" s="12"/>
      <c r="E882" s="140"/>
      <c r="F882" s="15"/>
      <c r="G882" s="140"/>
      <c r="H882" s="12"/>
      <c r="I882" s="140"/>
      <c r="J882" s="13"/>
      <c r="K882" s="142"/>
      <c r="L882" s="11"/>
      <c r="M882" s="141"/>
      <c r="N882" s="13"/>
    </row>
    <row r="883">
      <c r="C883" s="12"/>
      <c r="D883" s="12"/>
      <c r="E883" s="140"/>
      <c r="F883" s="15"/>
      <c r="G883" s="140"/>
      <c r="H883" s="12"/>
      <c r="I883" s="140"/>
      <c r="J883" s="13"/>
      <c r="K883" s="142"/>
      <c r="L883" s="11"/>
      <c r="M883" s="141"/>
      <c r="N883" s="13"/>
    </row>
    <row r="884">
      <c r="C884" s="12"/>
      <c r="D884" s="12"/>
      <c r="E884" s="140"/>
      <c r="F884" s="15"/>
      <c r="G884" s="140"/>
      <c r="H884" s="12"/>
      <c r="I884" s="140"/>
      <c r="J884" s="13"/>
      <c r="K884" s="142"/>
      <c r="L884" s="11"/>
      <c r="M884" s="141"/>
      <c r="N884" s="13"/>
    </row>
    <row r="885">
      <c r="C885" s="12"/>
      <c r="D885" s="12"/>
      <c r="E885" s="140"/>
      <c r="F885" s="15"/>
      <c r="G885" s="140"/>
      <c r="H885" s="12"/>
      <c r="I885" s="140"/>
      <c r="J885" s="13"/>
      <c r="K885" s="142"/>
      <c r="L885" s="11"/>
      <c r="M885" s="141"/>
      <c r="N885" s="13"/>
    </row>
    <row r="886">
      <c r="C886" s="12"/>
      <c r="D886" s="12"/>
      <c r="E886" s="140"/>
      <c r="F886" s="15"/>
      <c r="G886" s="140"/>
      <c r="H886" s="12"/>
      <c r="I886" s="140"/>
      <c r="J886" s="13"/>
      <c r="K886" s="142"/>
      <c r="L886" s="11"/>
      <c r="M886" s="141"/>
      <c r="N886" s="13"/>
    </row>
    <row r="887">
      <c r="C887" s="12"/>
      <c r="D887" s="12"/>
      <c r="E887" s="140"/>
      <c r="F887" s="15"/>
      <c r="G887" s="140"/>
      <c r="H887" s="12"/>
      <c r="I887" s="140"/>
      <c r="J887" s="13"/>
      <c r="K887" s="142"/>
      <c r="L887" s="11"/>
      <c r="M887" s="141"/>
      <c r="N887" s="13"/>
    </row>
    <row r="888">
      <c r="C888" s="12"/>
      <c r="D888" s="12"/>
      <c r="E888" s="140"/>
      <c r="F888" s="15"/>
      <c r="G888" s="140"/>
      <c r="H888" s="12"/>
      <c r="I888" s="140"/>
      <c r="J888" s="13"/>
      <c r="K888" s="142"/>
      <c r="L888" s="11"/>
      <c r="M888" s="141"/>
      <c r="N888" s="13"/>
    </row>
    <row r="889">
      <c r="C889" s="12"/>
      <c r="D889" s="12"/>
      <c r="E889" s="140"/>
      <c r="F889" s="15"/>
      <c r="G889" s="140"/>
      <c r="H889" s="12"/>
      <c r="I889" s="140"/>
      <c r="J889" s="13"/>
      <c r="K889" s="142"/>
      <c r="L889" s="11"/>
      <c r="M889" s="141"/>
      <c r="N889" s="13"/>
    </row>
    <row r="890">
      <c r="C890" s="12"/>
      <c r="D890" s="12"/>
      <c r="E890" s="140"/>
      <c r="F890" s="15"/>
      <c r="G890" s="140"/>
      <c r="H890" s="12"/>
      <c r="I890" s="140"/>
      <c r="J890" s="13"/>
      <c r="K890" s="142"/>
      <c r="L890" s="11"/>
      <c r="M890" s="141"/>
      <c r="N890" s="13"/>
    </row>
    <row r="891">
      <c r="C891" s="12"/>
      <c r="D891" s="12"/>
      <c r="E891" s="140"/>
      <c r="F891" s="15"/>
      <c r="G891" s="140"/>
      <c r="H891" s="12"/>
      <c r="I891" s="140"/>
      <c r="J891" s="13"/>
      <c r="K891" s="142"/>
      <c r="L891" s="11"/>
      <c r="M891" s="141"/>
      <c r="N891" s="13"/>
    </row>
    <row r="892">
      <c r="C892" s="12"/>
      <c r="D892" s="12"/>
      <c r="E892" s="140"/>
      <c r="F892" s="15"/>
      <c r="G892" s="140"/>
      <c r="H892" s="12"/>
      <c r="I892" s="140"/>
      <c r="J892" s="13"/>
      <c r="K892" s="142"/>
      <c r="L892" s="11"/>
      <c r="M892" s="141"/>
      <c r="N892" s="13"/>
    </row>
    <row r="893">
      <c r="C893" s="12"/>
      <c r="D893" s="12"/>
      <c r="E893" s="140"/>
      <c r="F893" s="15"/>
      <c r="G893" s="140"/>
      <c r="H893" s="12"/>
      <c r="I893" s="140"/>
      <c r="J893" s="13"/>
      <c r="K893" s="142"/>
      <c r="L893" s="11"/>
      <c r="M893" s="141"/>
      <c r="N893" s="13"/>
    </row>
    <row r="894">
      <c r="C894" s="12"/>
      <c r="D894" s="12"/>
      <c r="E894" s="140"/>
      <c r="F894" s="15"/>
      <c r="G894" s="140"/>
      <c r="H894" s="12"/>
      <c r="I894" s="140"/>
      <c r="J894" s="13"/>
      <c r="K894" s="142"/>
      <c r="L894" s="11"/>
      <c r="M894" s="141"/>
      <c r="N894" s="13"/>
    </row>
    <row r="895">
      <c r="C895" s="12"/>
      <c r="D895" s="12"/>
      <c r="E895" s="140"/>
      <c r="F895" s="15"/>
      <c r="G895" s="140"/>
      <c r="H895" s="12"/>
      <c r="I895" s="140"/>
      <c r="J895" s="13"/>
      <c r="K895" s="142"/>
      <c r="L895" s="11"/>
      <c r="M895" s="141"/>
      <c r="N895" s="13"/>
    </row>
    <row r="896">
      <c r="C896" s="12"/>
      <c r="D896" s="12"/>
      <c r="E896" s="140"/>
      <c r="F896" s="15"/>
      <c r="G896" s="140"/>
      <c r="H896" s="12"/>
      <c r="I896" s="140"/>
      <c r="J896" s="13"/>
      <c r="K896" s="142"/>
      <c r="L896" s="11"/>
      <c r="M896" s="141"/>
      <c r="N896" s="13"/>
    </row>
    <row r="897">
      <c r="C897" s="12"/>
      <c r="D897" s="12"/>
      <c r="E897" s="140"/>
      <c r="F897" s="15"/>
      <c r="G897" s="140"/>
      <c r="H897" s="12"/>
      <c r="I897" s="140"/>
      <c r="J897" s="13"/>
      <c r="K897" s="142"/>
      <c r="L897" s="11"/>
      <c r="M897" s="141"/>
      <c r="N897" s="13"/>
    </row>
    <row r="898">
      <c r="C898" s="12"/>
      <c r="D898" s="12"/>
      <c r="E898" s="140"/>
      <c r="F898" s="15"/>
      <c r="G898" s="140"/>
      <c r="H898" s="12"/>
      <c r="I898" s="140"/>
      <c r="J898" s="13"/>
      <c r="K898" s="142"/>
      <c r="L898" s="11"/>
      <c r="M898" s="141"/>
      <c r="N898" s="13"/>
    </row>
    <row r="899">
      <c r="C899" s="12"/>
      <c r="D899" s="12"/>
      <c r="E899" s="140"/>
      <c r="F899" s="15"/>
      <c r="G899" s="140"/>
      <c r="H899" s="12"/>
      <c r="I899" s="140"/>
      <c r="J899" s="13"/>
      <c r="K899" s="142"/>
      <c r="L899" s="11"/>
      <c r="M899" s="141"/>
      <c r="N899" s="13"/>
    </row>
    <row r="900">
      <c r="C900" s="12"/>
      <c r="D900" s="12"/>
      <c r="E900" s="140"/>
      <c r="F900" s="15"/>
      <c r="G900" s="140"/>
      <c r="H900" s="12"/>
      <c r="I900" s="140"/>
      <c r="J900" s="13"/>
      <c r="K900" s="142"/>
      <c r="L900" s="11"/>
      <c r="M900" s="141"/>
      <c r="N900" s="13"/>
    </row>
    <row r="901">
      <c r="C901" s="12"/>
      <c r="D901" s="12"/>
      <c r="E901" s="140"/>
      <c r="F901" s="15"/>
      <c r="G901" s="140"/>
      <c r="H901" s="12"/>
      <c r="I901" s="140"/>
      <c r="J901" s="13"/>
      <c r="K901" s="142"/>
      <c r="L901" s="11"/>
      <c r="M901" s="141"/>
      <c r="N901" s="13"/>
    </row>
    <row r="902">
      <c r="C902" s="12"/>
      <c r="D902" s="12"/>
      <c r="E902" s="140"/>
      <c r="F902" s="15"/>
      <c r="G902" s="140"/>
      <c r="H902" s="12"/>
      <c r="I902" s="140"/>
      <c r="J902" s="13"/>
      <c r="K902" s="142"/>
      <c r="L902" s="11"/>
      <c r="M902" s="141"/>
      <c r="N902" s="13"/>
    </row>
    <row r="903">
      <c r="C903" s="12"/>
      <c r="D903" s="12"/>
      <c r="E903" s="140"/>
      <c r="F903" s="15"/>
      <c r="G903" s="140"/>
      <c r="H903" s="12"/>
      <c r="I903" s="140"/>
      <c r="J903" s="13"/>
      <c r="K903" s="142"/>
      <c r="L903" s="11"/>
      <c r="M903" s="141"/>
      <c r="N903" s="13"/>
    </row>
    <row r="904">
      <c r="C904" s="12"/>
      <c r="D904" s="12"/>
      <c r="E904" s="140"/>
      <c r="F904" s="15"/>
      <c r="G904" s="140"/>
      <c r="H904" s="12"/>
      <c r="I904" s="140"/>
      <c r="J904" s="13"/>
      <c r="K904" s="142"/>
      <c r="L904" s="11"/>
      <c r="M904" s="141"/>
      <c r="N904" s="13"/>
    </row>
    <row r="905">
      <c r="C905" s="12"/>
      <c r="D905" s="12"/>
      <c r="E905" s="140"/>
      <c r="F905" s="15"/>
      <c r="G905" s="140"/>
      <c r="H905" s="12"/>
      <c r="I905" s="140"/>
      <c r="J905" s="13"/>
      <c r="K905" s="142"/>
      <c r="L905" s="11"/>
      <c r="M905" s="141"/>
      <c r="N905" s="13"/>
    </row>
    <row r="906">
      <c r="C906" s="12"/>
      <c r="D906" s="12"/>
      <c r="E906" s="140"/>
      <c r="F906" s="15"/>
      <c r="G906" s="140"/>
      <c r="H906" s="12"/>
      <c r="I906" s="140"/>
      <c r="J906" s="13"/>
      <c r="K906" s="142"/>
      <c r="L906" s="11"/>
      <c r="M906" s="141"/>
      <c r="N906" s="13"/>
    </row>
    <row r="907">
      <c r="C907" s="12"/>
      <c r="D907" s="12"/>
      <c r="E907" s="140"/>
      <c r="F907" s="15"/>
      <c r="G907" s="140"/>
      <c r="H907" s="12"/>
      <c r="I907" s="140"/>
      <c r="J907" s="13"/>
      <c r="K907" s="142"/>
      <c r="L907" s="11"/>
      <c r="M907" s="141"/>
      <c r="N907" s="13"/>
    </row>
    <row r="908">
      <c r="C908" s="12"/>
      <c r="D908" s="12"/>
      <c r="E908" s="140"/>
      <c r="F908" s="15"/>
      <c r="G908" s="140"/>
      <c r="H908" s="12"/>
      <c r="I908" s="140"/>
      <c r="J908" s="13"/>
      <c r="K908" s="142"/>
      <c r="L908" s="11"/>
      <c r="M908" s="141"/>
      <c r="N908" s="13"/>
    </row>
    <row r="909">
      <c r="C909" s="12"/>
      <c r="D909" s="12"/>
      <c r="E909" s="140"/>
      <c r="F909" s="15"/>
      <c r="G909" s="140"/>
      <c r="H909" s="12"/>
      <c r="I909" s="140"/>
      <c r="J909" s="13"/>
      <c r="K909" s="142"/>
      <c r="L909" s="11"/>
      <c r="M909" s="141"/>
      <c r="N909" s="13"/>
    </row>
    <row r="910">
      <c r="C910" s="12"/>
      <c r="D910" s="12"/>
      <c r="E910" s="140"/>
      <c r="F910" s="15"/>
      <c r="G910" s="140"/>
      <c r="H910" s="12"/>
      <c r="I910" s="140"/>
      <c r="J910" s="13"/>
      <c r="K910" s="142"/>
      <c r="L910" s="11"/>
      <c r="M910" s="141"/>
      <c r="N910" s="13"/>
    </row>
    <row r="911">
      <c r="C911" s="12"/>
      <c r="D911" s="12"/>
      <c r="E911" s="140"/>
      <c r="F911" s="15"/>
      <c r="G911" s="140"/>
      <c r="H911" s="12"/>
      <c r="I911" s="140"/>
      <c r="J911" s="13"/>
      <c r="K911" s="142"/>
      <c r="L911" s="11"/>
      <c r="M911" s="141"/>
      <c r="N911" s="13"/>
    </row>
    <row r="912">
      <c r="C912" s="12"/>
      <c r="D912" s="12"/>
      <c r="E912" s="140"/>
      <c r="F912" s="15"/>
      <c r="G912" s="140"/>
      <c r="H912" s="12"/>
      <c r="I912" s="140"/>
      <c r="J912" s="13"/>
      <c r="K912" s="142"/>
      <c r="L912" s="11"/>
      <c r="M912" s="141"/>
      <c r="N912" s="13"/>
    </row>
    <row r="913">
      <c r="C913" s="12"/>
      <c r="D913" s="12"/>
      <c r="E913" s="140"/>
      <c r="F913" s="15"/>
      <c r="G913" s="140"/>
      <c r="H913" s="12"/>
      <c r="I913" s="140"/>
      <c r="J913" s="13"/>
      <c r="K913" s="142"/>
      <c r="L913" s="11"/>
      <c r="M913" s="141"/>
      <c r="N913" s="13"/>
    </row>
    <row r="914">
      <c r="C914" s="12"/>
      <c r="D914" s="12"/>
      <c r="E914" s="140"/>
      <c r="F914" s="15"/>
      <c r="G914" s="140"/>
      <c r="H914" s="12"/>
      <c r="I914" s="140"/>
      <c r="J914" s="13"/>
      <c r="K914" s="142"/>
      <c r="L914" s="11"/>
      <c r="M914" s="141"/>
      <c r="N914" s="13"/>
    </row>
    <row r="915">
      <c r="C915" s="12"/>
      <c r="D915" s="12"/>
      <c r="E915" s="140"/>
      <c r="F915" s="15"/>
      <c r="G915" s="140"/>
      <c r="H915" s="12"/>
      <c r="I915" s="140"/>
      <c r="J915" s="13"/>
      <c r="K915" s="142"/>
      <c r="L915" s="11"/>
      <c r="M915" s="141"/>
      <c r="N915" s="13"/>
    </row>
    <row r="916">
      <c r="C916" s="12"/>
      <c r="D916" s="12"/>
      <c r="E916" s="140"/>
      <c r="F916" s="15"/>
      <c r="G916" s="140"/>
      <c r="H916" s="12"/>
      <c r="I916" s="140"/>
      <c r="J916" s="13"/>
      <c r="K916" s="142"/>
      <c r="L916" s="11"/>
      <c r="M916" s="141"/>
      <c r="N916" s="13"/>
    </row>
    <row r="917">
      <c r="C917" s="12"/>
      <c r="D917" s="12"/>
      <c r="E917" s="140"/>
      <c r="F917" s="15"/>
      <c r="G917" s="140"/>
      <c r="H917" s="12"/>
      <c r="I917" s="140"/>
      <c r="J917" s="13"/>
      <c r="K917" s="142"/>
      <c r="L917" s="11"/>
      <c r="M917" s="141"/>
      <c r="N917" s="13"/>
    </row>
    <row r="918">
      <c r="C918" s="12"/>
      <c r="D918" s="12"/>
      <c r="E918" s="140"/>
      <c r="F918" s="15"/>
      <c r="G918" s="140"/>
      <c r="H918" s="12"/>
      <c r="I918" s="140"/>
      <c r="J918" s="13"/>
      <c r="K918" s="142"/>
      <c r="L918" s="11"/>
      <c r="M918" s="141"/>
      <c r="N918" s="13"/>
    </row>
    <row r="919">
      <c r="C919" s="12"/>
      <c r="D919" s="12"/>
      <c r="E919" s="140"/>
      <c r="F919" s="15"/>
      <c r="G919" s="140"/>
      <c r="H919" s="12"/>
      <c r="I919" s="140"/>
      <c r="J919" s="13"/>
      <c r="K919" s="142"/>
      <c r="L919" s="11"/>
      <c r="M919" s="141"/>
      <c r="N919" s="13"/>
    </row>
    <row r="920">
      <c r="C920" s="12"/>
      <c r="D920" s="12"/>
      <c r="E920" s="140"/>
      <c r="F920" s="15"/>
      <c r="G920" s="140"/>
      <c r="H920" s="12"/>
      <c r="I920" s="140"/>
      <c r="J920" s="13"/>
      <c r="K920" s="142"/>
      <c r="L920" s="11"/>
      <c r="M920" s="141"/>
      <c r="N920" s="13"/>
    </row>
    <row r="921">
      <c r="C921" s="12"/>
      <c r="D921" s="12"/>
      <c r="E921" s="140"/>
      <c r="F921" s="15"/>
      <c r="G921" s="140"/>
      <c r="H921" s="12"/>
      <c r="I921" s="140"/>
      <c r="J921" s="13"/>
      <c r="K921" s="142"/>
      <c r="L921" s="11"/>
      <c r="M921" s="141"/>
      <c r="N921" s="13"/>
    </row>
    <row r="922">
      <c r="C922" s="12"/>
      <c r="D922" s="12"/>
      <c r="E922" s="140"/>
      <c r="F922" s="15"/>
      <c r="G922" s="140"/>
      <c r="H922" s="12"/>
      <c r="I922" s="140"/>
      <c r="J922" s="13"/>
      <c r="K922" s="142"/>
      <c r="L922" s="11"/>
      <c r="M922" s="141"/>
      <c r="N922" s="13"/>
    </row>
    <row r="923">
      <c r="C923" s="12"/>
      <c r="D923" s="12"/>
      <c r="E923" s="140"/>
      <c r="F923" s="15"/>
      <c r="G923" s="140"/>
      <c r="H923" s="12"/>
      <c r="I923" s="140"/>
      <c r="J923" s="13"/>
      <c r="K923" s="142"/>
      <c r="L923" s="11"/>
      <c r="M923" s="141"/>
      <c r="N923" s="13"/>
    </row>
    <row r="924">
      <c r="C924" s="12"/>
      <c r="D924" s="12"/>
      <c r="E924" s="140"/>
      <c r="F924" s="15"/>
      <c r="G924" s="140"/>
      <c r="H924" s="12"/>
      <c r="I924" s="140"/>
      <c r="J924" s="13"/>
      <c r="K924" s="142"/>
      <c r="L924" s="11"/>
      <c r="M924" s="141"/>
      <c r="N924" s="13"/>
    </row>
    <row r="925">
      <c r="C925" s="12"/>
      <c r="D925" s="12"/>
      <c r="E925" s="140"/>
      <c r="F925" s="15"/>
      <c r="G925" s="140"/>
      <c r="H925" s="12"/>
      <c r="I925" s="140"/>
      <c r="J925" s="13"/>
      <c r="K925" s="142"/>
      <c r="L925" s="11"/>
      <c r="M925" s="141"/>
      <c r="N925" s="13"/>
    </row>
    <row r="926">
      <c r="C926" s="12"/>
      <c r="D926" s="12"/>
      <c r="E926" s="140"/>
      <c r="F926" s="15"/>
      <c r="G926" s="140"/>
      <c r="H926" s="12"/>
      <c r="I926" s="140"/>
      <c r="J926" s="13"/>
      <c r="K926" s="142"/>
      <c r="L926" s="11"/>
      <c r="M926" s="141"/>
      <c r="N926" s="13"/>
    </row>
    <row r="927">
      <c r="C927" s="12"/>
      <c r="D927" s="12"/>
      <c r="E927" s="140"/>
      <c r="F927" s="15"/>
      <c r="G927" s="140"/>
      <c r="H927" s="12"/>
      <c r="I927" s="140"/>
      <c r="J927" s="13"/>
      <c r="K927" s="142"/>
      <c r="L927" s="11"/>
      <c r="M927" s="141"/>
      <c r="N927" s="13"/>
    </row>
    <row r="928">
      <c r="C928" s="12"/>
      <c r="D928" s="12"/>
      <c r="E928" s="140"/>
      <c r="F928" s="15"/>
      <c r="G928" s="140"/>
      <c r="H928" s="12"/>
      <c r="I928" s="140"/>
      <c r="J928" s="13"/>
      <c r="K928" s="142"/>
      <c r="L928" s="11"/>
      <c r="M928" s="141"/>
      <c r="N928" s="13"/>
    </row>
    <row r="929">
      <c r="C929" s="12"/>
      <c r="D929" s="12"/>
      <c r="E929" s="140"/>
      <c r="F929" s="15"/>
      <c r="G929" s="140"/>
      <c r="H929" s="12"/>
      <c r="I929" s="140"/>
      <c r="J929" s="13"/>
      <c r="K929" s="142"/>
      <c r="L929" s="11"/>
      <c r="M929" s="141"/>
      <c r="N929" s="13"/>
    </row>
    <row r="930">
      <c r="C930" s="12"/>
      <c r="D930" s="12"/>
      <c r="E930" s="140"/>
      <c r="F930" s="15"/>
      <c r="G930" s="140"/>
      <c r="H930" s="12"/>
      <c r="I930" s="140"/>
      <c r="J930" s="13"/>
      <c r="K930" s="142"/>
      <c r="L930" s="11"/>
      <c r="M930" s="141"/>
      <c r="N930" s="13"/>
    </row>
    <row r="931">
      <c r="C931" s="12"/>
      <c r="D931" s="12"/>
      <c r="E931" s="140"/>
      <c r="F931" s="15"/>
      <c r="G931" s="140"/>
      <c r="H931" s="12"/>
      <c r="I931" s="140"/>
      <c r="J931" s="13"/>
      <c r="K931" s="142"/>
      <c r="L931" s="11"/>
      <c r="M931" s="141"/>
      <c r="N931" s="13"/>
    </row>
    <row r="932">
      <c r="C932" s="12"/>
      <c r="D932" s="12"/>
      <c r="E932" s="140"/>
      <c r="F932" s="15"/>
      <c r="G932" s="140"/>
      <c r="H932" s="12"/>
      <c r="I932" s="140"/>
      <c r="J932" s="13"/>
      <c r="K932" s="142"/>
      <c r="L932" s="11"/>
      <c r="M932" s="141"/>
      <c r="N932" s="13"/>
    </row>
    <row r="933">
      <c r="C933" s="12"/>
      <c r="D933" s="12"/>
      <c r="E933" s="140"/>
      <c r="F933" s="15"/>
      <c r="G933" s="140"/>
      <c r="H933" s="12"/>
      <c r="I933" s="140"/>
      <c r="J933" s="13"/>
      <c r="K933" s="142"/>
      <c r="L933" s="11"/>
      <c r="M933" s="141"/>
      <c r="N933" s="13"/>
    </row>
    <row r="934">
      <c r="C934" s="12"/>
      <c r="D934" s="12"/>
      <c r="E934" s="140"/>
      <c r="F934" s="15"/>
      <c r="G934" s="140"/>
      <c r="H934" s="12"/>
      <c r="I934" s="140"/>
      <c r="J934" s="13"/>
      <c r="K934" s="142"/>
      <c r="L934" s="11"/>
      <c r="M934" s="141"/>
      <c r="N934" s="13"/>
    </row>
    <row r="935">
      <c r="C935" s="12"/>
      <c r="D935" s="12"/>
      <c r="E935" s="140"/>
      <c r="F935" s="15"/>
      <c r="G935" s="140"/>
      <c r="H935" s="12"/>
      <c r="I935" s="140"/>
      <c r="J935" s="13"/>
      <c r="K935" s="142"/>
      <c r="L935" s="11"/>
      <c r="M935" s="141"/>
      <c r="N935" s="13"/>
    </row>
    <row r="936">
      <c r="C936" s="12"/>
      <c r="D936" s="12"/>
      <c r="E936" s="140"/>
      <c r="F936" s="15"/>
      <c r="G936" s="140"/>
      <c r="H936" s="12"/>
      <c r="I936" s="140"/>
      <c r="J936" s="13"/>
      <c r="K936" s="142"/>
      <c r="L936" s="11"/>
      <c r="M936" s="141"/>
      <c r="N936" s="13"/>
    </row>
    <row r="937">
      <c r="C937" s="12"/>
      <c r="D937" s="12"/>
      <c r="E937" s="140"/>
      <c r="F937" s="15"/>
      <c r="G937" s="140"/>
      <c r="H937" s="12"/>
      <c r="I937" s="140"/>
      <c r="J937" s="13"/>
      <c r="K937" s="142"/>
      <c r="L937" s="11"/>
      <c r="M937" s="141"/>
      <c r="N937" s="13"/>
    </row>
    <row r="938">
      <c r="C938" s="12"/>
      <c r="D938" s="12"/>
      <c r="E938" s="140"/>
      <c r="F938" s="15"/>
      <c r="G938" s="140"/>
      <c r="H938" s="12"/>
      <c r="I938" s="140"/>
      <c r="J938" s="13"/>
      <c r="K938" s="142"/>
      <c r="L938" s="11"/>
      <c r="M938" s="141"/>
      <c r="N938" s="13"/>
    </row>
    <row r="939">
      <c r="C939" s="12"/>
      <c r="D939" s="12"/>
      <c r="E939" s="140"/>
      <c r="F939" s="15"/>
      <c r="G939" s="140"/>
      <c r="H939" s="12"/>
      <c r="I939" s="140"/>
      <c r="J939" s="13"/>
      <c r="K939" s="142"/>
      <c r="L939" s="11"/>
      <c r="M939" s="141"/>
      <c r="N939" s="13"/>
    </row>
    <row r="940">
      <c r="C940" s="12"/>
      <c r="D940" s="12"/>
      <c r="E940" s="140"/>
      <c r="F940" s="15"/>
      <c r="G940" s="140"/>
      <c r="H940" s="12"/>
      <c r="I940" s="140"/>
      <c r="J940" s="13"/>
      <c r="K940" s="142"/>
      <c r="L940" s="11"/>
      <c r="M940" s="141"/>
      <c r="N940" s="13"/>
    </row>
    <row r="941">
      <c r="C941" s="12"/>
      <c r="D941" s="12"/>
      <c r="E941" s="140"/>
      <c r="F941" s="15"/>
      <c r="G941" s="140"/>
      <c r="H941" s="12"/>
      <c r="I941" s="140"/>
      <c r="J941" s="13"/>
      <c r="K941" s="142"/>
      <c r="L941" s="11"/>
      <c r="M941" s="141"/>
      <c r="N941" s="13"/>
    </row>
    <row r="942">
      <c r="C942" s="12"/>
      <c r="D942" s="12"/>
      <c r="E942" s="140"/>
      <c r="F942" s="15"/>
      <c r="G942" s="140"/>
      <c r="H942" s="12"/>
      <c r="I942" s="140"/>
      <c r="J942" s="13"/>
      <c r="K942" s="142"/>
      <c r="L942" s="11"/>
      <c r="M942" s="141"/>
      <c r="N942" s="13"/>
    </row>
    <row r="943">
      <c r="C943" s="12"/>
      <c r="D943" s="12"/>
      <c r="E943" s="140"/>
      <c r="F943" s="15"/>
      <c r="G943" s="140"/>
      <c r="H943" s="12"/>
      <c r="I943" s="140"/>
      <c r="J943" s="13"/>
      <c r="K943" s="142"/>
      <c r="L943" s="11"/>
      <c r="M943" s="141"/>
      <c r="N943" s="13"/>
    </row>
    <row r="944">
      <c r="C944" s="12"/>
      <c r="D944" s="12"/>
      <c r="E944" s="140"/>
      <c r="F944" s="15"/>
      <c r="G944" s="140"/>
      <c r="H944" s="12"/>
      <c r="I944" s="140"/>
      <c r="J944" s="13"/>
      <c r="K944" s="142"/>
      <c r="L944" s="11"/>
      <c r="M944" s="141"/>
      <c r="N944" s="13"/>
    </row>
    <row r="945">
      <c r="C945" s="12"/>
      <c r="D945" s="12"/>
      <c r="E945" s="140"/>
      <c r="F945" s="15"/>
      <c r="G945" s="140"/>
      <c r="H945" s="12"/>
      <c r="I945" s="140"/>
      <c r="J945" s="13"/>
      <c r="K945" s="142"/>
      <c r="L945" s="11"/>
      <c r="M945" s="141"/>
      <c r="N945" s="13"/>
    </row>
    <row r="946">
      <c r="C946" s="12"/>
      <c r="D946" s="12"/>
      <c r="E946" s="140"/>
      <c r="F946" s="15"/>
      <c r="G946" s="140"/>
      <c r="H946" s="12"/>
      <c r="I946" s="140"/>
      <c r="J946" s="13"/>
      <c r="K946" s="142"/>
      <c r="L946" s="11"/>
      <c r="M946" s="141"/>
      <c r="N946" s="13"/>
    </row>
    <row r="947">
      <c r="C947" s="12"/>
      <c r="D947" s="12"/>
      <c r="E947" s="140"/>
      <c r="F947" s="15"/>
      <c r="G947" s="140"/>
      <c r="H947" s="12"/>
      <c r="I947" s="140"/>
      <c r="J947" s="13"/>
      <c r="K947" s="142"/>
      <c r="L947" s="11"/>
      <c r="M947" s="141"/>
      <c r="N947" s="13"/>
    </row>
    <row r="948">
      <c r="C948" s="12"/>
      <c r="D948" s="12"/>
      <c r="E948" s="140"/>
      <c r="F948" s="15"/>
      <c r="G948" s="140"/>
      <c r="H948" s="12"/>
      <c r="I948" s="140"/>
      <c r="J948" s="13"/>
      <c r="K948" s="142"/>
      <c r="L948" s="11"/>
      <c r="M948" s="141"/>
      <c r="N948" s="13"/>
    </row>
    <row r="949">
      <c r="C949" s="12"/>
      <c r="D949" s="12"/>
      <c r="E949" s="140"/>
      <c r="F949" s="15"/>
      <c r="G949" s="140"/>
      <c r="H949" s="12"/>
      <c r="I949" s="140"/>
      <c r="J949" s="13"/>
      <c r="K949" s="142"/>
      <c r="L949" s="11"/>
      <c r="M949" s="141"/>
      <c r="N949" s="13"/>
    </row>
    <row r="950">
      <c r="C950" s="12"/>
      <c r="D950" s="12"/>
      <c r="E950" s="140"/>
      <c r="F950" s="15"/>
      <c r="G950" s="140"/>
      <c r="H950" s="12"/>
      <c r="I950" s="140"/>
      <c r="J950" s="13"/>
      <c r="K950" s="142"/>
      <c r="L950" s="11"/>
      <c r="M950" s="141"/>
      <c r="N950" s="13"/>
    </row>
    <row r="951">
      <c r="C951" s="12"/>
      <c r="D951" s="12"/>
      <c r="E951" s="140"/>
      <c r="F951" s="15"/>
      <c r="G951" s="140"/>
      <c r="H951" s="12"/>
      <c r="I951" s="140"/>
      <c r="J951" s="13"/>
      <c r="K951" s="142"/>
      <c r="L951" s="11"/>
      <c r="M951" s="141"/>
      <c r="N951" s="13"/>
    </row>
    <row r="952">
      <c r="C952" s="12"/>
      <c r="D952" s="12"/>
      <c r="E952" s="140"/>
      <c r="F952" s="15"/>
      <c r="G952" s="140"/>
      <c r="H952" s="12"/>
      <c r="I952" s="140"/>
      <c r="J952" s="13"/>
      <c r="K952" s="142"/>
      <c r="L952" s="11"/>
      <c r="M952" s="141"/>
      <c r="N952" s="13"/>
    </row>
    <row r="953">
      <c r="C953" s="12"/>
      <c r="D953" s="12"/>
      <c r="E953" s="140"/>
      <c r="F953" s="15"/>
      <c r="G953" s="140"/>
      <c r="H953" s="12"/>
      <c r="I953" s="140"/>
      <c r="J953" s="13"/>
      <c r="K953" s="142"/>
      <c r="L953" s="11"/>
      <c r="M953" s="141"/>
      <c r="N953" s="13"/>
    </row>
    <row r="954">
      <c r="C954" s="12"/>
      <c r="D954" s="12"/>
      <c r="E954" s="140"/>
      <c r="F954" s="15"/>
      <c r="G954" s="140"/>
      <c r="H954" s="12"/>
      <c r="I954" s="140"/>
      <c r="J954" s="13"/>
      <c r="K954" s="142"/>
      <c r="L954" s="11"/>
      <c r="M954" s="141"/>
      <c r="N954" s="13"/>
    </row>
    <row r="955">
      <c r="C955" s="12"/>
      <c r="D955" s="12"/>
      <c r="E955" s="140"/>
      <c r="F955" s="15"/>
      <c r="G955" s="140"/>
      <c r="H955" s="12"/>
      <c r="I955" s="140"/>
      <c r="J955" s="13"/>
      <c r="K955" s="142"/>
      <c r="L955" s="11"/>
      <c r="M955" s="141"/>
      <c r="N955" s="13"/>
    </row>
    <row r="956">
      <c r="C956" s="12"/>
      <c r="D956" s="12"/>
      <c r="E956" s="140"/>
      <c r="F956" s="15"/>
      <c r="G956" s="140"/>
      <c r="H956" s="12"/>
      <c r="I956" s="140"/>
      <c r="J956" s="13"/>
      <c r="K956" s="142"/>
      <c r="L956" s="11"/>
      <c r="M956" s="141"/>
      <c r="N956" s="13"/>
    </row>
    <row r="957">
      <c r="C957" s="12"/>
      <c r="D957" s="12"/>
      <c r="E957" s="140"/>
      <c r="F957" s="15"/>
      <c r="G957" s="140"/>
      <c r="H957" s="12"/>
      <c r="I957" s="140"/>
      <c r="J957" s="13"/>
      <c r="K957" s="142"/>
      <c r="L957" s="11"/>
      <c r="M957" s="141"/>
      <c r="N957" s="13"/>
    </row>
    <row r="958">
      <c r="C958" s="12"/>
      <c r="D958" s="12"/>
      <c r="E958" s="140"/>
      <c r="F958" s="15"/>
      <c r="G958" s="140"/>
      <c r="H958" s="12"/>
      <c r="I958" s="140"/>
      <c r="J958" s="13"/>
      <c r="K958" s="142"/>
      <c r="L958" s="11"/>
      <c r="M958" s="141"/>
      <c r="N958" s="13"/>
    </row>
    <row r="959">
      <c r="C959" s="12"/>
      <c r="D959" s="12"/>
      <c r="E959" s="140"/>
      <c r="F959" s="15"/>
      <c r="G959" s="140"/>
      <c r="H959" s="12"/>
      <c r="I959" s="140"/>
      <c r="J959" s="13"/>
      <c r="K959" s="142"/>
      <c r="L959" s="11"/>
      <c r="M959" s="141"/>
      <c r="N959" s="13"/>
    </row>
    <row r="960">
      <c r="C960" s="12"/>
      <c r="D960" s="12"/>
      <c r="E960" s="140"/>
      <c r="F960" s="15"/>
      <c r="G960" s="140"/>
      <c r="H960" s="12"/>
      <c r="I960" s="140"/>
      <c r="J960" s="13"/>
      <c r="K960" s="142"/>
      <c r="L960" s="11"/>
      <c r="M960" s="141"/>
      <c r="N960" s="13"/>
    </row>
    <row r="961">
      <c r="C961" s="12"/>
      <c r="D961" s="12"/>
      <c r="E961" s="140"/>
      <c r="F961" s="15"/>
      <c r="G961" s="140"/>
      <c r="H961" s="12"/>
      <c r="I961" s="140"/>
      <c r="J961" s="13"/>
      <c r="K961" s="142"/>
      <c r="L961" s="11"/>
      <c r="M961" s="141"/>
      <c r="N961" s="13"/>
    </row>
    <row r="962">
      <c r="C962" s="12"/>
      <c r="D962" s="12"/>
      <c r="E962" s="140"/>
      <c r="F962" s="15"/>
      <c r="G962" s="140"/>
      <c r="H962" s="12"/>
      <c r="I962" s="140"/>
      <c r="J962" s="13"/>
      <c r="K962" s="142"/>
      <c r="L962" s="11"/>
      <c r="M962" s="141"/>
      <c r="N962" s="13"/>
    </row>
    <row r="963">
      <c r="C963" s="12"/>
      <c r="D963" s="12"/>
      <c r="E963" s="140"/>
      <c r="F963" s="15"/>
      <c r="G963" s="140"/>
      <c r="H963" s="12"/>
      <c r="I963" s="140"/>
      <c r="J963" s="13"/>
      <c r="K963" s="142"/>
      <c r="L963" s="11"/>
      <c r="M963" s="141"/>
      <c r="N963" s="13"/>
    </row>
    <row r="964">
      <c r="C964" s="12"/>
      <c r="D964" s="12"/>
      <c r="E964" s="140"/>
      <c r="F964" s="15"/>
      <c r="G964" s="140"/>
      <c r="H964" s="12"/>
      <c r="I964" s="140"/>
      <c r="J964" s="13"/>
      <c r="K964" s="142"/>
      <c r="L964" s="11"/>
      <c r="M964" s="141"/>
      <c r="N964" s="13"/>
    </row>
    <row r="965">
      <c r="C965" s="12"/>
      <c r="D965" s="12"/>
      <c r="E965" s="140"/>
      <c r="F965" s="15"/>
      <c r="G965" s="140"/>
      <c r="H965" s="12"/>
      <c r="I965" s="140"/>
      <c r="J965" s="13"/>
      <c r="K965" s="142"/>
      <c r="L965" s="11"/>
      <c r="M965" s="141"/>
      <c r="N965" s="13"/>
    </row>
    <row r="966">
      <c r="C966" s="12"/>
      <c r="D966" s="12"/>
      <c r="E966" s="140"/>
      <c r="F966" s="15"/>
      <c r="G966" s="140"/>
      <c r="H966" s="12"/>
      <c r="I966" s="140"/>
      <c r="J966" s="13"/>
      <c r="K966" s="142"/>
      <c r="L966" s="11"/>
      <c r="M966" s="141"/>
      <c r="N966" s="13"/>
    </row>
    <row r="967">
      <c r="C967" s="12"/>
      <c r="D967" s="12"/>
      <c r="E967" s="140"/>
      <c r="F967" s="15"/>
      <c r="G967" s="140"/>
      <c r="H967" s="12"/>
      <c r="I967" s="140"/>
      <c r="J967" s="13"/>
      <c r="K967" s="142"/>
      <c r="L967" s="11"/>
      <c r="M967" s="141"/>
      <c r="N967" s="13"/>
    </row>
    <row r="968">
      <c r="C968" s="12"/>
      <c r="D968" s="12"/>
      <c r="E968" s="140"/>
      <c r="F968" s="15"/>
      <c r="G968" s="140"/>
      <c r="H968" s="12"/>
      <c r="I968" s="140"/>
      <c r="J968" s="13"/>
      <c r="K968" s="142"/>
      <c r="L968" s="11"/>
      <c r="M968" s="141"/>
      <c r="N968" s="13"/>
    </row>
    <row r="969">
      <c r="C969" s="12"/>
      <c r="D969" s="12"/>
      <c r="E969" s="140"/>
      <c r="F969" s="15"/>
      <c r="G969" s="140"/>
      <c r="H969" s="12"/>
      <c r="I969" s="140"/>
      <c r="J969" s="13"/>
      <c r="K969" s="142"/>
      <c r="L969" s="11"/>
      <c r="M969" s="141"/>
      <c r="N969" s="13"/>
    </row>
    <row r="970">
      <c r="C970" s="12"/>
      <c r="D970" s="12"/>
      <c r="E970" s="140"/>
      <c r="F970" s="15"/>
      <c r="G970" s="140"/>
      <c r="H970" s="12"/>
      <c r="I970" s="140"/>
      <c r="J970" s="13"/>
      <c r="K970" s="142"/>
      <c r="L970" s="11"/>
      <c r="M970" s="141"/>
      <c r="N970" s="13"/>
    </row>
    <row r="971">
      <c r="C971" s="12"/>
      <c r="D971" s="12"/>
      <c r="E971" s="140"/>
      <c r="F971" s="15"/>
      <c r="G971" s="140"/>
      <c r="H971" s="12"/>
      <c r="I971" s="140"/>
      <c r="J971" s="13"/>
      <c r="K971" s="142"/>
      <c r="L971" s="11"/>
      <c r="M971" s="141"/>
      <c r="N971" s="13"/>
    </row>
    <row r="972">
      <c r="C972" s="12"/>
      <c r="D972" s="12"/>
      <c r="E972" s="140"/>
      <c r="F972" s="15"/>
      <c r="G972" s="140"/>
      <c r="H972" s="12"/>
      <c r="I972" s="140"/>
      <c r="J972" s="13"/>
      <c r="K972" s="142"/>
      <c r="L972" s="11"/>
      <c r="M972" s="141"/>
      <c r="N972" s="13"/>
    </row>
    <row r="973">
      <c r="C973" s="12"/>
      <c r="D973" s="12"/>
      <c r="E973" s="140"/>
      <c r="F973" s="15"/>
      <c r="G973" s="140"/>
      <c r="H973" s="12"/>
      <c r="I973" s="140"/>
      <c r="J973" s="13"/>
      <c r="K973" s="142"/>
      <c r="L973" s="11"/>
      <c r="M973" s="141"/>
      <c r="N973" s="13"/>
    </row>
    <row r="974">
      <c r="C974" s="12"/>
      <c r="D974" s="12"/>
      <c r="E974" s="140"/>
      <c r="F974" s="15"/>
      <c r="G974" s="140"/>
      <c r="H974" s="12"/>
      <c r="I974" s="140"/>
      <c r="J974" s="13"/>
      <c r="K974" s="142"/>
      <c r="L974" s="11"/>
      <c r="M974" s="141"/>
      <c r="N974" s="13"/>
    </row>
    <row r="975">
      <c r="C975" s="12"/>
      <c r="D975" s="12"/>
      <c r="E975" s="140"/>
      <c r="F975" s="15"/>
      <c r="G975" s="140"/>
      <c r="H975" s="12"/>
      <c r="I975" s="140"/>
      <c r="J975" s="13"/>
      <c r="K975" s="142"/>
      <c r="L975" s="11"/>
      <c r="M975" s="141"/>
      <c r="N975" s="13"/>
    </row>
    <row r="976">
      <c r="C976" s="12"/>
      <c r="D976" s="12"/>
      <c r="E976" s="140"/>
      <c r="F976" s="15"/>
      <c r="G976" s="140"/>
      <c r="H976" s="12"/>
      <c r="I976" s="140"/>
      <c r="J976" s="13"/>
      <c r="K976" s="142"/>
      <c r="L976" s="11"/>
      <c r="M976" s="141"/>
      <c r="N976" s="13"/>
    </row>
    <row r="977">
      <c r="C977" s="12"/>
      <c r="D977" s="12"/>
      <c r="E977" s="140"/>
      <c r="F977" s="15"/>
      <c r="G977" s="140"/>
      <c r="H977" s="12"/>
      <c r="I977" s="140"/>
      <c r="J977" s="13"/>
      <c r="K977" s="142"/>
      <c r="L977" s="11"/>
      <c r="M977" s="141"/>
      <c r="N977" s="13"/>
    </row>
    <row r="978">
      <c r="C978" s="12"/>
      <c r="D978" s="12"/>
      <c r="E978" s="140"/>
      <c r="F978" s="15"/>
      <c r="G978" s="140"/>
      <c r="H978" s="12"/>
      <c r="I978" s="140"/>
      <c r="J978" s="13"/>
      <c r="K978" s="142"/>
      <c r="L978" s="11"/>
      <c r="M978" s="141"/>
      <c r="N978" s="13"/>
    </row>
    <row r="979">
      <c r="C979" s="12"/>
      <c r="D979" s="12"/>
      <c r="E979" s="140"/>
      <c r="F979" s="15"/>
      <c r="G979" s="140"/>
      <c r="H979" s="12"/>
      <c r="I979" s="140"/>
      <c r="J979" s="13"/>
      <c r="K979" s="142"/>
      <c r="L979" s="11"/>
      <c r="M979" s="141"/>
      <c r="N979" s="13"/>
    </row>
    <row r="980">
      <c r="C980" s="12"/>
      <c r="D980" s="12"/>
      <c r="E980" s="140"/>
      <c r="F980" s="15"/>
      <c r="G980" s="140"/>
      <c r="H980" s="12"/>
      <c r="I980" s="140"/>
      <c r="J980" s="13"/>
      <c r="K980" s="142"/>
      <c r="L980" s="11"/>
      <c r="M980" s="141"/>
      <c r="N980" s="13"/>
    </row>
    <row r="981">
      <c r="C981" s="12"/>
      <c r="D981" s="12"/>
      <c r="E981" s="140"/>
      <c r="F981" s="15"/>
      <c r="G981" s="140"/>
      <c r="H981" s="12"/>
      <c r="I981" s="140"/>
      <c r="J981" s="13"/>
      <c r="K981" s="142"/>
      <c r="L981" s="11"/>
      <c r="M981" s="141"/>
      <c r="N981" s="13"/>
    </row>
    <row r="982">
      <c r="C982" s="12"/>
      <c r="D982" s="12"/>
      <c r="E982" s="140"/>
      <c r="F982" s="15"/>
      <c r="G982" s="140"/>
      <c r="H982" s="12"/>
      <c r="I982" s="140"/>
      <c r="J982" s="13"/>
      <c r="K982" s="142"/>
      <c r="L982" s="11"/>
      <c r="M982" s="141"/>
      <c r="N982" s="13"/>
    </row>
    <row r="983">
      <c r="C983" s="12"/>
      <c r="D983" s="12"/>
      <c r="E983" s="140"/>
      <c r="F983" s="15"/>
      <c r="G983" s="140"/>
      <c r="H983" s="12"/>
      <c r="I983" s="140"/>
      <c r="J983" s="13"/>
      <c r="K983" s="142"/>
      <c r="L983" s="11"/>
      <c r="M983" s="141"/>
      <c r="N983" s="13"/>
    </row>
    <row r="984">
      <c r="C984" s="12"/>
      <c r="D984" s="12"/>
      <c r="E984" s="140"/>
      <c r="F984" s="15"/>
      <c r="G984" s="140"/>
      <c r="H984" s="12"/>
      <c r="I984" s="140"/>
      <c r="J984" s="13"/>
      <c r="K984" s="142"/>
      <c r="L984" s="11"/>
      <c r="M984" s="141"/>
      <c r="N984" s="13"/>
    </row>
    <row r="985">
      <c r="C985" s="12"/>
      <c r="D985" s="12"/>
      <c r="E985" s="140"/>
      <c r="F985" s="15"/>
      <c r="G985" s="140"/>
      <c r="H985" s="12"/>
      <c r="I985" s="140"/>
      <c r="J985" s="13"/>
      <c r="K985" s="142"/>
      <c r="L985" s="11"/>
      <c r="M985" s="141"/>
      <c r="N985" s="13"/>
    </row>
    <row r="986">
      <c r="C986" s="12"/>
      <c r="D986" s="12"/>
      <c r="E986" s="140"/>
      <c r="F986" s="15"/>
      <c r="G986" s="140"/>
      <c r="H986" s="12"/>
      <c r="I986" s="140"/>
      <c r="J986" s="13"/>
      <c r="K986" s="142"/>
      <c r="L986" s="11"/>
      <c r="M986" s="141"/>
      <c r="N986" s="13"/>
    </row>
    <row r="987">
      <c r="C987" s="12"/>
      <c r="D987" s="12"/>
      <c r="E987" s="140"/>
      <c r="F987" s="15"/>
      <c r="G987" s="140"/>
      <c r="H987" s="12"/>
      <c r="I987" s="140"/>
      <c r="J987" s="13"/>
      <c r="K987" s="142"/>
      <c r="L987" s="11"/>
      <c r="M987" s="141"/>
      <c r="N987" s="13"/>
    </row>
    <row r="988">
      <c r="C988" s="12"/>
      <c r="D988" s="12"/>
      <c r="E988" s="140"/>
      <c r="F988" s="15"/>
      <c r="G988" s="140"/>
      <c r="H988" s="12"/>
      <c r="I988" s="140"/>
      <c r="J988" s="13"/>
      <c r="K988" s="142"/>
      <c r="L988" s="11"/>
      <c r="M988" s="141"/>
      <c r="N988" s="13"/>
    </row>
    <row r="989">
      <c r="C989" s="12"/>
      <c r="D989" s="12"/>
      <c r="E989" s="140"/>
      <c r="F989" s="15"/>
      <c r="G989" s="140"/>
      <c r="H989" s="12"/>
      <c r="I989" s="140"/>
      <c r="J989" s="13"/>
      <c r="K989" s="142"/>
      <c r="L989" s="11"/>
      <c r="M989" s="141"/>
      <c r="N989" s="13"/>
    </row>
    <row r="990">
      <c r="C990" s="12"/>
      <c r="D990" s="12"/>
      <c r="E990" s="140"/>
      <c r="F990" s="15"/>
      <c r="G990" s="140"/>
      <c r="H990" s="12"/>
      <c r="I990" s="140"/>
      <c r="J990" s="13"/>
      <c r="K990" s="142"/>
      <c r="L990" s="11"/>
      <c r="M990" s="141"/>
      <c r="N990" s="13"/>
    </row>
    <row r="991">
      <c r="C991" s="12"/>
      <c r="D991" s="12"/>
      <c r="E991" s="140"/>
      <c r="F991" s="15"/>
      <c r="G991" s="140"/>
      <c r="H991" s="12"/>
      <c r="I991" s="140"/>
      <c r="J991" s="13"/>
      <c r="K991" s="142"/>
      <c r="L991" s="11"/>
      <c r="M991" s="141"/>
      <c r="N991" s="13"/>
    </row>
    <row r="992">
      <c r="C992" s="12"/>
      <c r="D992" s="12"/>
      <c r="E992" s="140"/>
      <c r="F992" s="15"/>
      <c r="G992" s="140"/>
      <c r="H992" s="12"/>
      <c r="I992" s="140"/>
      <c r="J992" s="13"/>
      <c r="K992" s="142"/>
      <c r="L992" s="11"/>
      <c r="M992" s="141"/>
      <c r="N992" s="13"/>
    </row>
    <row r="993">
      <c r="C993" s="12"/>
      <c r="D993" s="12"/>
      <c r="E993" s="140"/>
      <c r="F993" s="15"/>
      <c r="G993" s="140"/>
      <c r="H993" s="12"/>
      <c r="I993" s="140"/>
      <c r="J993" s="13"/>
      <c r="K993" s="142"/>
      <c r="L993" s="11"/>
      <c r="M993" s="141"/>
      <c r="N993" s="13"/>
    </row>
    <row r="994">
      <c r="C994" s="12"/>
      <c r="D994" s="12"/>
      <c r="E994" s="140"/>
      <c r="F994" s="15"/>
      <c r="G994" s="140"/>
      <c r="H994" s="12"/>
      <c r="I994" s="140"/>
      <c r="J994" s="13"/>
      <c r="K994" s="142"/>
      <c r="L994" s="11"/>
      <c r="M994" s="141"/>
      <c r="N994" s="13"/>
    </row>
    <row r="995">
      <c r="C995" s="12"/>
      <c r="D995" s="12"/>
      <c r="E995" s="140"/>
      <c r="F995" s="15"/>
      <c r="G995" s="140"/>
      <c r="H995" s="12"/>
      <c r="I995" s="140"/>
      <c r="J995" s="13"/>
      <c r="K995" s="142"/>
      <c r="L995" s="11"/>
      <c r="M995" s="141"/>
      <c r="N995" s="13"/>
    </row>
    <row r="996">
      <c r="C996" s="12"/>
      <c r="D996" s="12"/>
      <c r="E996" s="140"/>
      <c r="F996" s="15"/>
      <c r="G996" s="140"/>
      <c r="H996" s="12"/>
      <c r="I996" s="140"/>
      <c r="J996" s="13"/>
      <c r="K996" s="142"/>
      <c r="L996" s="11"/>
      <c r="M996" s="141"/>
      <c r="N996" s="13"/>
    </row>
    <row r="997">
      <c r="C997" s="12"/>
      <c r="D997" s="12"/>
      <c r="E997" s="140"/>
      <c r="F997" s="15"/>
      <c r="G997" s="140"/>
      <c r="H997" s="12"/>
      <c r="I997" s="140"/>
      <c r="J997" s="13"/>
      <c r="K997" s="142"/>
      <c r="L997" s="11"/>
      <c r="M997" s="141"/>
      <c r="N997" s="13"/>
    </row>
    <row r="998">
      <c r="C998" s="12"/>
      <c r="D998" s="12"/>
      <c r="E998" s="140"/>
      <c r="F998" s="15"/>
      <c r="G998" s="140"/>
      <c r="H998" s="12"/>
      <c r="I998" s="140"/>
      <c r="J998" s="13"/>
      <c r="K998" s="142"/>
      <c r="L998" s="11"/>
      <c r="M998" s="141"/>
      <c r="N998" s="13"/>
    </row>
    <row r="999">
      <c r="C999" s="12"/>
      <c r="D999" s="12"/>
      <c r="E999" s="140"/>
      <c r="F999" s="15"/>
      <c r="G999" s="140"/>
      <c r="H999" s="12"/>
      <c r="I999" s="140"/>
      <c r="J999" s="13"/>
      <c r="K999" s="142"/>
      <c r="L999" s="11"/>
      <c r="M999" s="141"/>
      <c r="N999" s="13"/>
    </row>
    <row r="1000">
      <c r="C1000" s="12"/>
      <c r="D1000" s="12"/>
      <c r="E1000" s="140"/>
      <c r="F1000" s="15"/>
      <c r="G1000" s="140"/>
      <c r="H1000" s="12"/>
      <c r="I1000" s="140"/>
      <c r="J1000" s="13"/>
      <c r="K1000" s="142"/>
      <c r="L1000" s="11"/>
      <c r="M1000" s="141"/>
      <c r="N1000" s="13"/>
    </row>
    <row r="1001">
      <c r="C1001" s="12"/>
      <c r="D1001" s="12"/>
      <c r="E1001" s="140"/>
      <c r="F1001" s="15"/>
      <c r="G1001" s="140"/>
      <c r="H1001" s="12"/>
      <c r="I1001" s="140"/>
      <c r="J1001" s="13"/>
      <c r="K1001" s="142"/>
      <c r="L1001" s="11"/>
      <c r="M1001" s="141"/>
      <c r="N1001" s="13"/>
    </row>
    <row r="1002">
      <c r="C1002" s="12"/>
      <c r="D1002" s="12"/>
      <c r="E1002" s="140"/>
      <c r="F1002" s="15"/>
      <c r="G1002" s="140"/>
      <c r="H1002" s="12"/>
      <c r="I1002" s="140"/>
      <c r="J1002" s="13"/>
      <c r="K1002" s="142"/>
      <c r="L1002" s="11"/>
      <c r="M1002" s="141"/>
      <c r="N1002" s="13"/>
    </row>
    <row r="1003">
      <c r="C1003" s="12"/>
      <c r="D1003" s="12"/>
      <c r="E1003" s="140"/>
      <c r="F1003" s="15"/>
      <c r="G1003" s="140"/>
      <c r="H1003" s="12"/>
      <c r="I1003" s="140"/>
      <c r="J1003" s="13"/>
      <c r="K1003" s="142"/>
      <c r="L1003" s="11"/>
      <c r="M1003" s="141"/>
      <c r="N1003" s="13"/>
    </row>
  </sheetData>
  <autoFilter ref="$A$1:$P$130"/>
  <conditionalFormatting sqref="E1:E1003">
    <cfRule type="colorScale" priority="1">
      <colorScale>
        <cfvo type="min"/>
        <cfvo type="percentile" val="50"/>
        <cfvo type="max"/>
        <color rgb="FFE67C73"/>
        <color rgb="FFFFFFFF"/>
        <color rgb="FF57BB8A"/>
      </colorScale>
    </cfRule>
  </conditionalFormatting>
  <conditionalFormatting sqref="G1:G1003">
    <cfRule type="colorScale" priority="2">
      <colorScale>
        <cfvo type="min"/>
        <cfvo type="percentile" val="50"/>
        <cfvo type="max"/>
        <color rgb="FFE67C73"/>
        <color rgb="FFFFFFFF"/>
        <color rgb="FF57BB8A"/>
      </colorScale>
    </cfRule>
  </conditionalFormatting>
  <conditionalFormatting sqref="I1:I1003">
    <cfRule type="colorScale" priority="3">
      <colorScale>
        <cfvo type="min"/>
        <cfvo type="percentile" val="50"/>
        <cfvo type="max"/>
        <color rgb="FFE67C73"/>
        <color rgb="FFFFFFFF"/>
        <color rgb="FF57BB8A"/>
      </colorScale>
    </cfRule>
  </conditionalFormatting>
  <conditionalFormatting sqref="K1:K1003">
    <cfRule type="colorScale" priority="4">
      <colorScale>
        <cfvo type="min"/>
        <cfvo type="percentile" val="50"/>
        <cfvo type="max"/>
        <color rgb="FFE67C73"/>
        <color rgb="FFFFFFFF"/>
        <color rgb="FF57BB8A"/>
      </colorScale>
    </cfRule>
  </conditionalFormatting>
  <conditionalFormatting sqref="M1:M1003">
    <cfRule type="colorScale" priority="5">
      <colorScale>
        <cfvo type="min"/>
        <cfvo type="percentile" val="50"/>
        <cfvo type="max"/>
        <color rgb="FFE67C73"/>
        <color rgb="FFFFFFFF"/>
        <color rgb="FF57BB8A"/>
      </colorScale>
    </cfRule>
  </conditionalFormatting>
  <conditionalFormatting sqref="O1:O1003">
    <cfRule type="colorScale" priority="6">
      <colorScale>
        <cfvo type="min"/>
        <cfvo type="percentile" val="50"/>
        <cfvo type="max"/>
        <color rgb="FFE67C73"/>
        <color rgb="FFFFFFFF"/>
        <color rgb="FF57BB8A"/>
      </colorScale>
    </cfRule>
  </conditionalFormatting>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8.38"/>
    <col customWidth="1" min="2" max="2" width="5.63"/>
    <col customWidth="1" min="3" max="9" width="6.13"/>
    <col customWidth="1" min="10" max="10" width="5.75"/>
    <col customWidth="1" min="11" max="34" width="6.13"/>
    <col customWidth="1" min="35" max="35" width="5.13"/>
    <col customWidth="1" min="36" max="36" width="6.25"/>
  </cols>
  <sheetData>
    <row r="1" ht="60.75" customHeight="1">
      <c r="A1" s="143" t="s">
        <v>202</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7"/>
    </row>
    <row r="2" ht="17.25" customHeight="1">
      <c r="A2" s="144" t="s">
        <v>203</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6"/>
    </row>
    <row r="3">
      <c r="A3" s="147" t="s">
        <v>74</v>
      </c>
      <c r="B3" s="148" t="s">
        <v>109</v>
      </c>
      <c r="C3" s="149" t="s">
        <v>204</v>
      </c>
      <c r="D3" s="149" t="s">
        <v>205</v>
      </c>
      <c r="E3" s="149" t="s">
        <v>206</v>
      </c>
      <c r="F3" s="150" t="s">
        <v>207</v>
      </c>
      <c r="G3" s="150" t="s">
        <v>208</v>
      </c>
      <c r="H3" s="150" t="s">
        <v>209</v>
      </c>
      <c r="I3" s="149" t="s">
        <v>210</v>
      </c>
      <c r="J3" s="149" t="s">
        <v>211</v>
      </c>
      <c r="K3" s="149" t="s">
        <v>212</v>
      </c>
      <c r="L3" s="150" t="s">
        <v>213</v>
      </c>
      <c r="M3" s="149" t="s">
        <v>214</v>
      </c>
      <c r="N3" s="151" t="s">
        <v>215</v>
      </c>
      <c r="O3" s="151" t="s">
        <v>216</v>
      </c>
      <c r="P3" s="151" t="s">
        <v>217</v>
      </c>
      <c r="Q3" s="152" t="s">
        <v>218</v>
      </c>
      <c r="R3" s="152" t="s">
        <v>219</v>
      </c>
      <c r="S3" s="151" t="s">
        <v>220</v>
      </c>
      <c r="T3" s="151" t="s">
        <v>221</v>
      </c>
      <c r="U3" s="151" t="s">
        <v>222</v>
      </c>
      <c r="V3" s="152" t="s">
        <v>223</v>
      </c>
      <c r="W3" s="151" t="s">
        <v>224</v>
      </c>
      <c r="X3" s="152" t="s">
        <v>225</v>
      </c>
      <c r="Y3" s="153" t="s">
        <v>226</v>
      </c>
      <c r="Z3" s="153" t="s">
        <v>227</v>
      </c>
      <c r="AA3" s="153" t="s">
        <v>228</v>
      </c>
      <c r="AB3" s="154" t="s">
        <v>229</v>
      </c>
      <c r="AC3" s="154" t="s">
        <v>230</v>
      </c>
      <c r="AD3" s="154" t="s">
        <v>231</v>
      </c>
      <c r="AE3" s="153" t="s">
        <v>232</v>
      </c>
      <c r="AF3" s="153" t="s">
        <v>233</v>
      </c>
      <c r="AG3" s="153" t="s">
        <v>234</v>
      </c>
      <c r="AH3" s="154" t="s">
        <v>235</v>
      </c>
      <c r="AI3" s="154" t="s">
        <v>117</v>
      </c>
      <c r="AJ3" s="155" t="s">
        <v>236</v>
      </c>
    </row>
    <row r="4">
      <c r="A4" s="156">
        <f>2</f>
        <v>2</v>
      </c>
      <c r="B4" s="157">
        <v>200.0</v>
      </c>
      <c r="C4" s="158">
        <f>$K$46/$B4</f>
        <v>348.7206446</v>
      </c>
      <c r="D4" s="158">
        <f>$L$46/$B4</f>
        <v>198.0077793</v>
      </c>
      <c r="E4" s="158">
        <f t="shared" ref="E4:E42" si="1">$O$46/$B4</f>
        <v>109.3456848</v>
      </c>
      <c r="F4" s="159">
        <f t="shared" ref="F4:F42" si="2">$K$47/$B4</f>
        <v>282.1472</v>
      </c>
      <c r="G4" s="159">
        <f t="shared" ref="G4:G42" si="3">$L$47/$B4</f>
        <v>405.8178218</v>
      </c>
      <c r="H4" s="159">
        <f t="shared" ref="H4:H42" si="4">$O$47/$B4</f>
        <v>137.5930044</v>
      </c>
      <c r="I4" s="158">
        <f t="shared" ref="I4:I42" si="5">$K$48/$B4</f>
        <v>273.1192</v>
      </c>
      <c r="J4" s="158">
        <f t="shared" ref="J4:J42" si="6">$L$48/$B4</f>
        <v>360.5533993</v>
      </c>
      <c r="K4" s="158">
        <f t="shared" ref="K4:K42" si="7">$O$48/$B4</f>
        <v>126.7345199</v>
      </c>
      <c r="L4" s="159">
        <f t="shared" ref="L4:L42" si="8">$K$49/$B4</f>
        <v>343.3116412</v>
      </c>
      <c r="M4" s="158">
        <f t="shared" ref="M4:M42" si="9">$K$50/$B4</f>
        <v>157.6496</v>
      </c>
      <c r="N4" s="160">
        <f t="shared" ref="N4:N42" si="10">$K$51/$B4</f>
        <v>281.0734839</v>
      </c>
      <c r="O4" s="160">
        <f t="shared" ref="O4:O42" si="11">$L$51/$B4</f>
        <v>499.3869307</v>
      </c>
      <c r="P4" s="160">
        <f t="shared" ref="P4:P42" si="12">$O$51/$B4</f>
        <v>156.0920829</v>
      </c>
      <c r="Q4" s="161">
        <f t="shared" ref="Q4:Q42" si="13">$K$52/$B4</f>
        <v>269.7969397</v>
      </c>
      <c r="R4" s="161">
        <f t="shared" ref="R4:R42" si="14">$L$52/$B4</f>
        <v>291.6616715</v>
      </c>
      <c r="S4" s="160">
        <f t="shared" ref="S4:S42" si="15">$K$53/$B4</f>
        <v>365.4</v>
      </c>
      <c r="T4" s="160">
        <f t="shared" ref="T4:T42" si="16">$L$53/$B4</f>
        <v>457.970297</v>
      </c>
      <c r="U4" s="160">
        <f t="shared" ref="U4:U42" si="17">$O$53/$B4</f>
        <v>164.6740594</v>
      </c>
      <c r="V4" s="161">
        <f t="shared" ref="V4:V42" si="18">$K$54/$B4</f>
        <v>245.4918495</v>
      </c>
      <c r="W4" s="160">
        <f t="shared" ref="W4:W42" si="19">$K$55/$B4</f>
        <v>149.9832</v>
      </c>
      <c r="X4" s="161">
        <f t="shared" ref="X4:X42" si="20">$K$56/$B4</f>
        <v>156.22695</v>
      </c>
      <c r="Y4" s="162">
        <f t="shared" ref="Y4:Y42" si="21">$K$57/$B4</f>
        <v>257.2388</v>
      </c>
      <c r="Z4" s="162">
        <f t="shared" ref="Z4:Z42" si="22">$L$57/$B4</f>
        <v>339.5891749</v>
      </c>
      <c r="AA4" s="162">
        <f t="shared" ref="AA4:AA42" si="23">$O$57/$B4</f>
        <v>119.365595</v>
      </c>
      <c r="AB4" s="163">
        <f t="shared" ref="AB4:AB42" si="24">$K$58/$B4</f>
        <v>266.0448</v>
      </c>
      <c r="AC4" s="163">
        <f t="shared" ref="AC4:AC42" si="25">$L$58/$B4</f>
        <v>422.6323432</v>
      </c>
      <c r="AD4" s="163">
        <f t="shared" ref="AD4:AD42" si="26">$O$58/$B4</f>
        <v>137.7354286</v>
      </c>
      <c r="AE4" s="162">
        <f t="shared" ref="AE4:AE42" si="27">$K$59/$B4</f>
        <v>283.32528</v>
      </c>
      <c r="AF4" s="162">
        <f t="shared" ref="AF4:AF42" si="28">$L$59/$B4</f>
        <v>217.8814257</v>
      </c>
      <c r="AG4" s="162">
        <f t="shared" ref="AG4:AG42" si="29">$O$59/$B4</f>
        <v>65.36442772</v>
      </c>
      <c r="AH4" s="163">
        <f t="shared" ref="AH4:AH42" si="30">$K$60/$B4</f>
        <v>152.77892</v>
      </c>
      <c r="AI4" s="163">
        <f t="shared" ref="AI4:AI42" si="31">$L$60/$B4</f>
        <v>39.26044004</v>
      </c>
      <c r="AJ4" s="164">
        <f t="shared" ref="AJ4:AJ42" si="32">$K$61/$B4</f>
        <v>161.81802</v>
      </c>
    </row>
    <row r="5">
      <c r="A5" s="156">
        <f t="shared" ref="A5:A42" si="33">A4+1</f>
        <v>3</v>
      </c>
      <c r="B5" s="157">
        <v>200.0</v>
      </c>
      <c r="C5" s="158">
        <f t="shared" ref="C5:C42" si="34">$K$46/B5</f>
        <v>348.7206446</v>
      </c>
      <c r="D5" s="158">
        <f t="shared" ref="D5:D42" si="35">$L$46/B5</f>
        <v>198.0077793</v>
      </c>
      <c r="E5" s="158">
        <f t="shared" si="1"/>
        <v>109.3456848</v>
      </c>
      <c r="F5" s="159">
        <f t="shared" si="2"/>
        <v>282.1472</v>
      </c>
      <c r="G5" s="159">
        <f t="shared" si="3"/>
        <v>405.8178218</v>
      </c>
      <c r="H5" s="159">
        <f t="shared" si="4"/>
        <v>137.5930044</v>
      </c>
      <c r="I5" s="158">
        <f t="shared" si="5"/>
        <v>273.1192</v>
      </c>
      <c r="J5" s="158">
        <f t="shared" si="6"/>
        <v>360.5533993</v>
      </c>
      <c r="K5" s="158">
        <f t="shared" si="7"/>
        <v>126.7345199</v>
      </c>
      <c r="L5" s="159">
        <f t="shared" si="8"/>
        <v>343.3116412</v>
      </c>
      <c r="M5" s="158">
        <f t="shared" si="9"/>
        <v>157.6496</v>
      </c>
      <c r="N5" s="160">
        <f t="shared" si="10"/>
        <v>281.0734839</v>
      </c>
      <c r="O5" s="160">
        <f t="shared" si="11"/>
        <v>499.3869307</v>
      </c>
      <c r="P5" s="160">
        <f t="shared" si="12"/>
        <v>156.0920829</v>
      </c>
      <c r="Q5" s="161">
        <f t="shared" si="13"/>
        <v>269.7969397</v>
      </c>
      <c r="R5" s="161">
        <f t="shared" si="14"/>
        <v>291.6616715</v>
      </c>
      <c r="S5" s="160">
        <f t="shared" si="15"/>
        <v>365.4</v>
      </c>
      <c r="T5" s="160">
        <f t="shared" si="16"/>
        <v>457.970297</v>
      </c>
      <c r="U5" s="160">
        <f t="shared" si="17"/>
        <v>164.6740594</v>
      </c>
      <c r="V5" s="161">
        <f t="shared" si="18"/>
        <v>245.4918495</v>
      </c>
      <c r="W5" s="160">
        <f t="shared" si="19"/>
        <v>149.9832</v>
      </c>
      <c r="X5" s="161">
        <f t="shared" si="20"/>
        <v>156.22695</v>
      </c>
      <c r="Y5" s="162">
        <f t="shared" si="21"/>
        <v>257.2388</v>
      </c>
      <c r="Z5" s="162">
        <f t="shared" si="22"/>
        <v>339.5891749</v>
      </c>
      <c r="AA5" s="162">
        <f t="shared" si="23"/>
        <v>119.365595</v>
      </c>
      <c r="AB5" s="163">
        <f t="shared" si="24"/>
        <v>266.0448</v>
      </c>
      <c r="AC5" s="163">
        <f t="shared" si="25"/>
        <v>422.6323432</v>
      </c>
      <c r="AD5" s="163">
        <f t="shared" si="26"/>
        <v>137.7354286</v>
      </c>
      <c r="AE5" s="162">
        <f t="shared" si="27"/>
        <v>283.32528</v>
      </c>
      <c r="AF5" s="162">
        <f t="shared" si="28"/>
        <v>217.8814257</v>
      </c>
      <c r="AG5" s="162">
        <f t="shared" si="29"/>
        <v>65.36442772</v>
      </c>
      <c r="AH5" s="163">
        <f t="shared" si="30"/>
        <v>152.77892</v>
      </c>
      <c r="AI5" s="163">
        <f t="shared" si="31"/>
        <v>39.26044004</v>
      </c>
      <c r="AJ5" s="164">
        <f t="shared" si="32"/>
        <v>161.81802</v>
      </c>
    </row>
    <row r="6">
      <c r="A6" s="156">
        <f t="shared" si="33"/>
        <v>4</v>
      </c>
      <c r="B6" s="157">
        <v>400.0</v>
      </c>
      <c r="C6" s="158">
        <f t="shared" si="34"/>
        <v>174.3603223</v>
      </c>
      <c r="D6" s="158">
        <f t="shared" si="35"/>
        <v>99.00388967</v>
      </c>
      <c r="E6" s="158">
        <f t="shared" si="1"/>
        <v>54.67284239</v>
      </c>
      <c r="F6" s="159">
        <f t="shared" si="2"/>
        <v>141.0736</v>
      </c>
      <c r="G6" s="159">
        <f t="shared" si="3"/>
        <v>202.9089109</v>
      </c>
      <c r="H6" s="159">
        <f t="shared" si="4"/>
        <v>68.79650218</v>
      </c>
      <c r="I6" s="158">
        <f t="shared" si="5"/>
        <v>136.5596</v>
      </c>
      <c r="J6" s="158">
        <f t="shared" si="6"/>
        <v>180.2766997</v>
      </c>
      <c r="K6" s="158">
        <f t="shared" si="7"/>
        <v>63.36725993</v>
      </c>
      <c r="L6" s="159">
        <f t="shared" si="8"/>
        <v>171.6558206</v>
      </c>
      <c r="M6" s="158">
        <f t="shared" si="9"/>
        <v>78.8248</v>
      </c>
      <c r="N6" s="160">
        <f t="shared" si="10"/>
        <v>140.5367419</v>
      </c>
      <c r="O6" s="160">
        <f t="shared" si="11"/>
        <v>249.6934653</v>
      </c>
      <c r="P6" s="160">
        <f t="shared" si="12"/>
        <v>78.04604146</v>
      </c>
      <c r="Q6" s="161">
        <f t="shared" si="13"/>
        <v>134.8984698</v>
      </c>
      <c r="R6" s="161">
        <f t="shared" si="14"/>
        <v>145.8308358</v>
      </c>
      <c r="S6" s="160">
        <f t="shared" si="15"/>
        <v>182.7</v>
      </c>
      <c r="T6" s="160">
        <f t="shared" si="16"/>
        <v>228.9851485</v>
      </c>
      <c r="U6" s="160">
        <f t="shared" si="17"/>
        <v>82.3370297</v>
      </c>
      <c r="V6" s="161">
        <f t="shared" si="18"/>
        <v>122.7459248</v>
      </c>
      <c r="W6" s="160">
        <f t="shared" si="19"/>
        <v>74.9916</v>
      </c>
      <c r="X6" s="161">
        <f t="shared" si="20"/>
        <v>78.113475</v>
      </c>
      <c r="Y6" s="162">
        <f t="shared" si="21"/>
        <v>128.6194</v>
      </c>
      <c r="Z6" s="162">
        <f t="shared" si="22"/>
        <v>169.7945875</v>
      </c>
      <c r="AA6" s="162">
        <f t="shared" si="23"/>
        <v>59.68279749</v>
      </c>
      <c r="AB6" s="163">
        <f t="shared" si="24"/>
        <v>133.0224</v>
      </c>
      <c r="AC6" s="163">
        <f t="shared" si="25"/>
        <v>211.3161716</v>
      </c>
      <c r="AD6" s="163">
        <f t="shared" si="26"/>
        <v>68.86771432</v>
      </c>
      <c r="AE6" s="162">
        <f t="shared" si="27"/>
        <v>141.66264</v>
      </c>
      <c r="AF6" s="162">
        <f t="shared" si="28"/>
        <v>108.9407129</v>
      </c>
      <c r="AG6" s="162">
        <f t="shared" si="29"/>
        <v>32.68221386</v>
      </c>
      <c r="AH6" s="163">
        <f t="shared" si="30"/>
        <v>76.38946</v>
      </c>
      <c r="AI6" s="163">
        <f t="shared" si="31"/>
        <v>19.63022002</v>
      </c>
      <c r="AJ6" s="164">
        <f t="shared" si="32"/>
        <v>80.90901</v>
      </c>
    </row>
    <row r="7">
      <c r="A7" s="64">
        <f t="shared" si="33"/>
        <v>5</v>
      </c>
      <c r="B7" s="165">
        <v>500.0</v>
      </c>
      <c r="C7" s="166">
        <f t="shared" si="34"/>
        <v>139.4882578</v>
      </c>
      <c r="D7" s="166">
        <f t="shared" si="35"/>
        <v>79.20311174</v>
      </c>
      <c r="E7" s="166">
        <f t="shared" si="1"/>
        <v>43.73827391</v>
      </c>
      <c r="F7" s="167">
        <f t="shared" si="2"/>
        <v>112.85888</v>
      </c>
      <c r="G7" s="167">
        <f t="shared" si="3"/>
        <v>162.3271287</v>
      </c>
      <c r="H7" s="167">
        <f t="shared" si="4"/>
        <v>55.03720174</v>
      </c>
      <c r="I7" s="166">
        <f t="shared" si="5"/>
        <v>109.24768</v>
      </c>
      <c r="J7" s="166">
        <f t="shared" si="6"/>
        <v>144.2213597</v>
      </c>
      <c r="K7" s="166">
        <f t="shared" si="7"/>
        <v>50.69380795</v>
      </c>
      <c r="L7" s="167">
        <f t="shared" si="8"/>
        <v>137.3246565</v>
      </c>
      <c r="M7" s="166">
        <f t="shared" si="9"/>
        <v>63.05984</v>
      </c>
      <c r="N7" s="168">
        <f t="shared" si="10"/>
        <v>112.4293935</v>
      </c>
      <c r="O7" s="168">
        <f t="shared" si="11"/>
        <v>199.7547723</v>
      </c>
      <c r="P7" s="168">
        <f t="shared" si="12"/>
        <v>62.43683317</v>
      </c>
      <c r="Q7" s="169">
        <f t="shared" si="13"/>
        <v>107.9187759</v>
      </c>
      <c r="R7" s="169">
        <f t="shared" si="14"/>
        <v>116.6646686</v>
      </c>
      <c r="S7" s="168">
        <f t="shared" si="15"/>
        <v>146.16</v>
      </c>
      <c r="T7" s="168">
        <f t="shared" si="16"/>
        <v>183.1881188</v>
      </c>
      <c r="U7" s="168">
        <f t="shared" si="17"/>
        <v>65.86962376</v>
      </c>
      <c r="V7" s="169">
        <f t="shared" si="18"/>
        <v>98.1967398</v>
      </c>
      <c r="W7" s="168">
        <f t="shared" si="19"/>
        <v>59.99328</v>
      </c>
      <c r="X7" s="169">
        <f t="shared" si="20"/>
        <v>62.49078</v>
      </c>
      <c r="Y7" s="170">
        <f t="shared" si="21"/>
        <v>102.89552</v>
      </c>
      <c r="Z7" s="170">
        <f t="shared" si="22"/>
        <v>135.83567</v>
      </c>
      <c r="AA7" s="170">
        <f t="shared" si="23"/>
        <v>47.74623799</v>
      </c>
      <c r="AB7" s="171">
        <f t="shared" si="24"/>
        <v>106.41792</v>
      </c>
      <c r="AC7" s="171">
        <f t="shared" si="25"/>
        <v>169.0529373</v>
      </c>
      <c r="AD7" s="171">
        <f t="shared" si="26"/>
        <v>55.09417146</v>
      </c>
      <c r="AE7" s="170">
        <f t="shared" si="27"/>
        <v>113.330112</v>
      </c>
      <c r="AF7" s="170">
        <f t="shared" si="28"/>
        <v>87.1525703</v>
      </c>
      <c r="AG7" s="170">
        <f t="shared" si="29"/>
        <v>26.14577109</v>
      </c>
      <c r="AH7" s="171">
        <f t="shared" si="30"/>
        <v>61.111568</v>
      </c>
      <c r="AI7" s="171">
        <f t="shared" si="31"/>
        <v>15.70417602</v>
      </c>
      <c r="AJ7" s="172">
        <f t="shared" si="32"/>
        <v>64.727208</v>
      </c>
    </row>
    <row r="8">
      <c r="A8" s="156">
        <f t="shared" si="33"/>
        <v>6</v>
      </c>
      <c r="B8" s="157">
        <v>600.0</v>
      </c>
      <c r="C8" s="158">
        <f t="shared" si="34"/>
        <v>116.2402149</v>
      </c>
      <c r="D8" s="158">
        <f t="shared" si="35"/>
        <v>66.00259312</v>
      </c>
      <c r="E8" s="158">
        <f t="shared" si="1"/>
        <v>36.44856159</v>
      </c>
      <c r="F8" s="159">
        <f t="shared" si="2"/>
        <v>94.04906667</v>
      </c>
      <c r="G8" s="159">
        <f t="shared" si="3"/>
        <v>135.2726073</v>
      </c>
      <c r="H8" s="159">
        <f t="shared" si="4"/>
        <v>45.86433479</v>
      </c>
      <c r="I8" s="158">
        <f t="shared" si="5"/>
        <v>91.03973333</v>
      </c>
      <c r="J8" s="158">
        <f t="shared" si="6"/>
        <v>120.1844664</v>
      </c>
      <c r="K8" s="158">
        <f t="shared" si="7"/>
        <v>42.24483996</v>
      </c>
      <c r="L8" s="159">
        <f t="shared" si="8"/>
        <v>114.4372137</v>
      </c>
      <c r="M8" s="158">
        <f t="shared" si="9"/>
        <v>52.54986667</v>
      </c>
      <c r="N8" s="160">
        <f t="shared" si="10"/>
        <v>93.69116129</v>
      </c>
      <c r="O8" s="160">
        <f t="shared" si="11"/>
        <v>166.4623102</v>
      </c>
      <c r="P8" s="160">
        <f t="shared" si="12"/>
        <v>52.0306943</v>
      </c>
      <c r="Q8" s="161">
        <f t="shared" si="13"/>
        <v>89.93231323</v>
      </c>
      <c r="R8" s="161">
        <f t="shared" si="14"/>
        <v>97.22055717</v>
      </c>
      <c r="S8" s="160">
        <f t="shared" si="15"/>
        <v>121.8</v>
      </c>
      <c r="T8" s="160">
        <f t="shared" si="16"/>
        <v>152.6567657</v>
      </c>
      <c r="U8" s="160">
        <f t="shared" si="17"/>
        <v>54.89135314</v>
      </c>
      <c r="V8" s="161">
        <f t="shared" si="18"/>
        <v>81.8306165</v>
      </c>
      <c r="W8" s="160">
        <f t="shared" si="19"/>
        <v>49.9944</v>
      </c>
      <c r="X8" s="161">
        <f t="shared" si="20"/>
        <v>52.07565</v>
      </c>
      <c r="Y8" s="162">
        <f t="shared" si="21"/>
        <v>85.74626667</v>
      </c>
      <c r="Z8" s="162">
        <f t="shared" si="22"/>
        <v>113.1963916</v>
      </c>
      <c r="AA8" s="162">
        <f t="shared" si="23"/>
        <v>39.78853166</v>
      </c>
      <c r="AB8" s="163">
        <f t="shared" si="24"/>
        <v>88.6816</v>
      </c>
      <c r="AC8" s="163">
        <f t="shared" si="25"/>
        <v>140.8774477</v>
      </c>
      <c r="AD8" s="163">
        <f t="shared" si="26"/>
        <v>45.91180955</v>
      </c>
      <c r="AE8" s="162">
        <f t="shared" si="27"/>
        <v>94.44176</v>
      </c>
      <c r="AF8" s="162">
        <f t="shared" si="28"/>
        <v>72.62714191</v>
      </c>
      <c r="AG8" s="162">
        <f t="shared" si="29"/>
        <v>21.78814257</v>
      </c>
      <c r="AH8" s="163">
        <f t="shared" si="30"/>
        <v>50.92630667</v>
      </c>
      <c r="AI8" s="163">
        <f t="shared" si="31"/>
        <v>13.08681335</v>
      </c>
      <c r="AJ8" s="164">
        <f t="shared" si="32"/>
        <v>53.93934</v>
      </c>
    </row>
    <row r="9">
      <c r="A9" s="156">
        <f t="shared" si="33"/>
        <v>7</v>
      </c>
      <c r="B9" s="157">
        <v>800.0</v>
      </c>
      <c r="C9" s="158">
        <f t="shared" si="34"/>
        <v>87.18016114</v>
      </c>
      <c r="D9" s="158">
        <f t="shared" si="35"/>
        <v>49.50194484</v>
      </c>
      <c r="E9" s="158">
        <f t="shared" si="1"/>
        <v>27.3364212</v>
      </c>
      <c r="F9" s="159">
        <f t="shared" si="2"/>
        <v>70.5368</v>
      </c>
      <c r="G9" s="159">
        <f t="shared" si="3"/>
        <v>101.4544554</v>
      </c>
      <c r="H9" s="159">
        <f t="shared" si="4"/>
        <v>34.39825109</v>
      </c>
      <c r="I9" s="158">
        <f t="shared" si="5"/>
        <v>68.2798</v>
      </c>
      <c r="J9" s="158">
        <f t="shared" si="6"/>
        <v>90.13834983</v>
      </c>
      <c r="K9" s="158">
        <f t="shared" si="7"/>
        <v>31.68362997</v>
      </c>
      <c r="L9" s="159">
        <f t="shared" si="8"/>
        <v>85.8279103</v>
      </c>
      <c r="M9" s="158">
        <f t="shared" si="9"/>
        <v>39.4124</v>
      </c>
      <c r="N9" s="160">
        <f t="shared" si="10"/>
        <v>70.26837097</v>
      </c>
      <c r="O9" s="160">
        <f t="shared" si="11"/>
        <v>124.8467327</v>
      </c>
      <c r="P9" s="160">
        <f t="shared" si="12"/>
        <v>39.02302073</v>
      </c>
      <c r="Q9" s="161">
        <f t="shared" si="13"/>
        <v>67.44923492</v>
      </c>
      <c r="R9" s="161">
        <f t="shared" si="14"/>
        <v>72.91541788</v>
      </c>
      <c r="S9" s="160">
        <f t="shared" si="15"/>
        <v>91.35</v>
      </c>
      <c r="T9" s="160">
        <f t="shared" si="16"/>
        <v>114.4925743</v>
      </c>
      <c r="U9" s="160">
        <f t="shared" si="17"/>
        <v>41.16851485</v>
      </c>
      <c r="V9" s="161">
        <f t="shared" si="18"/>
        <v>61.37296238</v>
      </c>
      <c r="W9" s="160">
        <f t="shared" si="19"/>
        <v>37.4958</v>
      </c>
      <c r="X9" s="161">
        <f t="shared" si="20"/>
        <v>39.0567375</v>
      </c>
      <c r="Y9" s="162">
        <f t="shared" si="21"/>
        <v>64.3097</v>
      </c>
      <c r="Z9" s="162">
        <f t="shared" si="22"/>
        <v>84.89729373</v>
      </c>
      <c r="AA9" s="162">
        <f t="shared" si="23"/>
        <v>29.84139875</v>
      </c>
      <c r="AB9" s="163">
        <f t="shared" si="24"/>
        <v>66.5112</v>
      </c>
      <c r="AC9" s="163">
        <f t="shared" si="25"/>
        <v>105.6580858</v>
      </c>
      <c r="AD9" s="163">
        <f t="shared" si="26"/>
        <v>34.43385716</v>
      </c>
      <c r="AE9" s="162">
        <f t="shared" si="27"/>
        <v>70.83132</v>
      </c>
      <c r="AF9" s="162">
        <f t="shared" si="28"/>
        <v>54.47035644</v>
      </c>
      <c r="AG9" s="162">
        <f t="shared" si="29"/>
        <v>16.34110693</v>
      </c>
      <c r="AH9" s="163">
        <f t="shared" si="30"/>
        <v>38.19473</v>
      </c>
      <c r="AI9" s="163">
        <f t="shared" si="31"/>
        <v>9.815110011</v>
      </c>
      <c r="AJ9" s="164">
        <f t="shared" si="32"/>
        <v>40.454505</v>
      </c>
    </row>
    <row r="10">
      <c r="A10" s="156">
        <f t="shared" si="33"/>
        <v>8</v>
      </c>
      <c r="B10" s="157">
        <v>1000.0</v>
      </c>
      <c r="C10" s="158">
        <f t="shared" si="34"/>
        <v>69.74412891</v>
      </c>
      <c r="D10" s="158">
        <f t="shared" si="35"/>
        <v>39.60155587</v>
      </c>
      <c r="E10" s="158">
        <f t="shared" si="1"/>
        <v>21.86913696</v>
      </c>
      <c r="F10" s="159">
        <f t="shared" si="2"/>
        <v>56.42944</v>
      </c>
      <c r="G10" s="159">
        <f t="shared" si="3"/>
        <v>81.16356436</v>
      </c>
      <c r="H10" s="159">
        <f t="shared" si="4"/>
        <v>27.51860087</v>
      </c>
      <c r="I10" s="158">
        <f t="shared" si="5"/>
        <v>54.62384</v>
      </c>
      <c r="J10" s="158">
        <f t="shared" si="6"/>
        <v>72.11067987</v>
      </c>
      <c r="K10" s="158">
        <f t="shared" si="7"/>
        <v>25.34690397</v>
      </c>
      <c r="L10" s="159">
        <f t="shared" si="8"/>
        <v>68.66232824</v>
      </c>
      <c r="M10" s="158">
        <f t="shared" si="9"/>
        <v>31.52992</v>
      </c>
      <c r="N10" s="160">
        <f t="shared" si="10"/>
        <v>56.21469677</v>
      </c>
      <c r="O10" s="160">
        <f t="shared" si="11"/>
        <v>99.87738614</v>
      </c>
      <c r="P10" s="160">
        <f t="shared" si="12"/>
        <v>31.21841658</v>
      </c>
      <c r="Q10" s="161">
        <f t="shared" si="13"/>
        <v>53.95938794</v>
      </c>
      <c r="R10" s="161">
        <f t="shared" si="14"/>
        <v>58.3323343</v>
      </c>
      <c r="S10" s="160">
        <f t="shared" si="15"/>
        <v>73.08</v>
      </c>
      <c r="T10" s="160">
        <f t="shared" si="16"/>
        <v>91.59405941</v>
      </c>
      <c r="U10" s="160">
        <f t="shared" si="17"/>
        <v>32.93481188</v>
      </c>
      <c r="V10" s="161">
        <f t="shared" si="18"/>
        <v>49.0983699</v>
      </c>
      <c r="W10" s="160">
        <f t="shared" si="19"/>
        <v>29.99664</v>
      </c>
      <c r="X10" s="161">
        <f t="shared" si="20"/>
        <v>31.24539</v>
      </c>
      <c r="Y10" s="162">
        <f t="shared" si="21"/>
        <v>51.44776</v>
      </c>
      <c r="Z10" s="162">
        <f t="shared" si="22"/>
        <v>67.91783498</v>
      </c>
      <c r="AA10" s="162">
        <f t="shared" si="23"/>
        <v>23.873119</v>
      </c>
      <c r="AB10" s="163">
        <f t="shared" si="24"/>
        <v>53.20896</v>
      </c>
      <c r="AC10" s="163">
        <f t="shared" si="25"/>
        <v>84.52646865</v>
      </c>
      <c r="AD10" s="163">
        <f t="shared" si="26"/>
        <v>27.54708573</v>
      </c>
      <c r="AE10" s="162">
        <f t="shared" si="27"/>
        <v>56.665056</v>
      </c>
      <c r="AF10" s="162">
        <f t="shared" si="28"/>
        <v>43.57628515</v>
      </c>
      <c r="AG10" s="162">
        <f t="shared" si="29"/>
        <v>13.07288554</v>
      </c>
      <c r="AH10" s="163">
        <f t="shared" si="30"/>
        <v>30.555784</v>
      </c>
      <c r="AI10" s="163">
        <f t="shared" si="31"/>
        <v>7.852088009</v>
      </c>
      <c r="AJ10" s="164">
        <f t="shared" si="32"/>
        <v>32.363604</v>
      </c>
    </row>
    <row r="11">
      <c r="A11" s="156">
        <f t="shared" si="33"/>
        <v>9</v>
      </c>
      <c r="B11" s="157">
        <v>1200.0</v>
      </c>
      <c r="C11" s="158">
        <f t="shared" si="34"/>
        <v>58.12010743</v>
      </c>
      <c r="D11" s="158">
        <f t="shared" si="35"/>
        <v>33.00129656</v>
      </c>
      <c r="E11" s="158">
        <f t="shared" si="1"/>
        <v>18.2242808</v>
      </c>
      <c r="F11" s="159">
        <f t="shared" si="2"/>
        <v>47.02453333</v>
      </c>
      <c r="G11" s="159">
        <f t="shared" si="3"/>
        <v>67.63630363</v>
      </c>
      <c r="H11" s="159">
        <f t="shared" si="4"/>
        <v>22.93216739</v>
      </c>
      <c r="I11" s="158">
        <f t="shared" si="5"/>
        <v>45.51986667</v>
      </c>
      <c r="J11" s="158">
        <f t="shared" si="6"/>
        <v>60.09223322</v>
      </c>
      <c r="K11" s="158">
        <f t="shared" si="7"/>
        <v>21.12241998</v>
      </c>
      <c r="L11" s="159">
        <f t="shared" si="8"/>
        <v>57.21860687</v>
      </c>
      <c r="M11" s="158">
        <f t="shared" si="9"/>
        <v>26.27493333</v>
      </c>
      <c r="N11" s="160">
        <f t="shared" si="10"/>
        <v>46.84558065</v>
      </c>
      <c r="O11" s="160">
        <f t="shared" si="11"/>
        <v>83.23115512</v>
      </c>
      <c r="P11" s="160">
        <f t="shared" si="12"/>
        <v>26.01534715</v>
      </c>
      <c r="Q11" s="161">
        <f t="shared" si="13"/>
        <v>44.96615662</v>
      </c>
      <c r="R11" s="161">
        <f t="shared" si="14"/>
        <v>48.61027859</v>
      </c>
      <c r="S11" s="160">
        <f t="shared" si="15"/>
        <v>60.9</v>
      </c>
      <c r="T11" s="160">
        <f t="shared" si="16"/>
        <v>76.32838284</v>
      </c>
      <c r="U11" s="160">
        <f t="shared" si="17"/>
        <v>27.44567657</v>
      </c>
      <c r="V11" s="161">
        <f t="shared" si="18"/>
        <v>40.91530825</v>
      </c>
      <c r="W11" s="160">
        <f t="shared" si="19"/>
        <v>24.9972</v>
      </c>
      <c r="X11" s="161">
        <f t="shared" si="20"/>
        <v>26.037825</v>
      </c>
      <c r="Y11" s="162">
        <f t="shared" si="21"/>
        <v>42.87313333</v>
      </c>
      <c r="Z11" s="162">
        <f t="shared" si="22"/>
        <v>56.59819582</v>
      </c>
      <c r="AA11" s="162">
        <f t="shared" si="23"/>
        <v>19.89426583</v>
      </c>
      <c r="AB11" s="163">
        <f t="shared" si="24"/>
        <v>44.3408</v>
      </c>
      <c r="AC11" s="163">
        <f t="shared" si="25"/>
        <v>70.43872387</v>
      </c>
      <c r="AD11" s="163">
        <f t="shared" si="26"/>
        <v>22.95590477</v>
      </c>
      <c r="AE11" s="162">
        <f t="shared" si="27"/>
        <v>47.22088</v>
      </c>
      <c r="AF11" s="162">
        <f t="shared" si="28"/>
        <v>36.31357096</v>
      </c>
      <c r="AG11" s="162">
        <f t="shared" si="29"/>
        <v>10.89407129</v>
      </c>
      <c r="AH11" s="163">
        <f t="shared" si="30"/>
        <v>25.46315333</v>
      </c>
      <c r="AI11" s="163">
        <f t="shared" si="31"/>
        <v>6.543406674</v>
      </c>
      <c r="AJ11" s="164">
        <f t="shared" si="32"/>
        <v>26.96967</v>
      </c>
    </row>
    <row r="12">
      <c r="A12" s="64">
        <f t="shared" si="33"/>
        <v>10</v>
      </c>
      <c r="B12" s="165">
        <v>1400.0</v>
      </c>
      <c r="C12" s="166">
        <f t="shared" si="34"/>
        <v>49.81723494</v>
      </c>
      <c r="D12" s="166">
        <f t="shared" si="35"/>
        <v>28.28682562</v>
      </c>
      <c r="E12" s="166">
        <f t="shared" si="1"/>
        <v>15.62081211</v>
      </c>
      <c r="F12" s="167">
        <f t="shared" si="2"/>
        <v>40.30674286</v>
      </c>
      <c r="G12" s="167">
        <f t="shared" si="3"/>
        <v>57.97397454</v>
      </c>
      <c r="H12" s="167">
        <f t="shared" si="4"/>
        <v>19.65614348</v>
      </c>
      <c r="I12" s="166">
        <f t="shared" si="5"/>
        <v>39.01702857</v>
      </c>
      <c r="J12" s="166">
        <f t="shared" si="6"/>
        <v>51.50762848</v>
      </c>
      <c r="K12" s="166">
        <f t="shared" si="7"/>
        <v>18.10493141</v>
      </c>
      <c r="L12" s="167">
        <f t="shared" si="8"/>
        <v>49.04452017</v>
      </c>
      <c r="M12" s="166">
        <f t="shared" si="9"/>
        <v>22.52137143</v>
      </c>
      <c r="N12" s="168">
        <f t="shared" si="10"/>
        <v>40.15335484</v>
      </c>
      <c r="O12" s="168">
        <f t="shared" si="11"/>
        <v>71.3409901</v>
      </c>
      <c r="P12" s="168">
        <f t="shared" si="12"/>
        <v>22.29886899</v>
      </c>
      <c r="Q12" s="169">
        <f t="shared" si="13"/>
        <v>38.54241996</v>
      </c>
      <c r="R12" s="169">
        <f t="shared" si="14"/>
        <v>41.66595307</v>
      </c>
      <c r="S12" s="168">
        <f t="shared" si="15"/>
        <v>52.2</v>
      </c>
      <c r="T12" s="168">
        <f t="shared" si="16"/>
        <v>65.42432815</v>
      </c>
      <c r="U12" s="168">
        <f t="shared" si="17"/>
        <v>23.52486563</v>
      </c>
      <c r="V12" s="169">
        <f t="shared" si="18"/>
        <v>35.07026421</v>
      </c>
      <c r="W12" s="168">
        <f t="shared" si="19"/>
        <v>21.42617143</v>
      </c>
      <c r="X12" s="169">
        <f t="shared" si="20"/>
        <v>22.31813571</v>
      </c>
      <c r="Y12" s="170">
        <f t="shared" si="21"/>
        <v>36.7484</v>
      </c>
      <c r="Z12" s="170">
        <f t="shared" si="22"/>
        <v>48.51273927</v>
      </c>
      <c r="AA12" s="170">
        <f t="shared" si="23"/>
        <v>17.05222785</v>
      </c>
      <c r="AB12" s="171">
        <f t="shared" si="24"/>
        <v>38.0064</v>
      </c>
      <c r="AC12" s="171">
        <f t="shared" si="25"/>
        <v>60.37604903</v>
      </c>
      <c r="AD12" s="171">
        <f t="shared" si="26"/>
        <v>19.67648981</v>
      </c>
      <c r="AE12" s="170">
        <f t="shared" si="27"/>
        <v>40.47504</v>
      </c>
      <c r="AF12" s="170">
        <f t="shared" si="28"/>
        <v>31.12591796</v>
      </c>
      <c r="AG12" s="170">
        <f t="shared" si="29"/>
        <v>9.337775389</v>
      </c>
      <c r="AH12" s="171">
        <f t="shared" si="30"/>
        <v>21.82556</v>
      </c>
      <c r="AI12" s="171">
        <f t="shared" si="31"/>
        <v>5.608634292</v>
      </c>
      <c r="AJ12" s="172">
        <f t="shared" si="32"/>
        <v>23.11686</v>
      </c>
    </row>
    <row r="13">
      <c r="A13" s="156">
        <f t="shared" si="33"/>
        <v>11</v>
      </c>
      <c r="B13" s="157">
        <v>1600.0</v>
      </c>
      <c r="C13" s="158">
        <f t="shared" si="34"/>
        <v>43.59008057</v>
      </c>
      <c r="D13" s="158">
        <f t="shared" si="35"/>
        <v>24.75097242</v>
      </c>
      <c r="E13" s="158">
        <f t="shared" si="1"/>
        <v>13.6682106</v>
      </c>
      <c r="F13" s="159">
        <f t="shared" si="2"/>
        <v>35.2684</v>
      </c>
      <c r="G13" s="159">
        <f t="shared" si="3"/>
        <v>50.72722772</v>
      </c>
      <c r="H13" s="159">
        <f t="shared" si="4"/>
        <v>17.19912554</v>
      </c>
      <c r="I13" s="158">
        <f t="shared" si="5"/>
        <v>34.1399</v>
      </c>
      <c r="J13" s="158">
        <f t="shared" si="6"/>
        <v>45.06917492</v>
      </c>
      <c r="K13" s="158">
        <f t="shared" si="7"/>
        <v>15.84181498</v>
      </c>
      <c r="L13" s="159">
        <f t="shared" si="8"/>
        <v>42.91395515</v>
      </c>
      <c r="M13" s="158">
        <f t="shared" si="9"/>
        <v>19.7062</v>
      </c>
      <c r="N13" s="160">
        <f t="shared" si="10"/>
        <v>35.13418548</v>
      </c>
      <c r="O13" s="160">
        <f t="shared" si="11"/>
        <v>62.42336634</v>
      </c>
      <c r="P13" s="160">
        <f t="shared" si="12"/>
        <v>19.51151036</v>
      </c>
      <c r="Q13" s="161">
        <f t="shared" si="13"/>
        <v>33.72461746</v>
      </c>
      <c r="R13" s="161">
        <f t="shared" si="14"/>
        <v>36.45770894</v>
      </c>
      <c r="S13" s="160">
        <f t="shared" si="15"/>
        <v>45.675</v>
      </c>
      <c r="T13" s="160">
        <f t="shared" si="16"/>
        <v>57.24628713</v>
      </c>
      <c r="U13" s="160">
        <f t="shared" si="17"/>
        <v>20.58425743</v>
      </c>
      <c r="V13" s="161">
        <f t="shared" si="18"/>
        <v>30.68648119</v>
      </c>
      <c r="W13" s="160">
        <f t="shared" si="19"/>
        <v>18.7479</v>
      </c>
      <c r="X13" s="161">
        <f t="shared" si="20"/>
        <v>19.52836875</v>
      </c>
      <c r="Y13" s="162">
        <f t="shared" si="21"/>
        <v>32.15485</v>
      </c>
      <c r="Z13" s="162">
        <f t="shared" si="22"/>
        <v>42.44864686</v>
      </c>
      <c r="AA13" s="162">
        <f t="shared" si="23"/>
        <v>14.92069937</v>
      </c>
      <c r="AB13" s="163">
        <f t="shared" si="24"/>
        <v>33.2556</v>
      </c>
      <c r="AC13" s="163">
        <f t="shared" si="25"/>
        <v>52.8290429</v>
      </c>
      <c r="AD13" s="163">
        <f t="shared" si="26"/>
        <v>17.21692858</v>
      </c>
      <c r="AE13" s="162">
        <f t="shared" si="27"/>
        <v>35.41566</v>
      </c>
      <c r="AF13" s="162">
        <f t="shared" si="28"/>
        <v>27.23517822</v>
      </c>
      <c r="AG13" s="162">
        <f t="shared" si="29"/>
        <v>8.170553465</v>
      </c>
      <c r="AH13" s="163">
        <f t="shared" si="30"/>
        <v>19.097365</v>
      </c>
      <c r="AI13" s="163">
        <f t="shared" si="31"/>
        <v>4.907555006</v>
      </c>
      <c r="AJ13" s="164">
        <f t="shared" si="32"/>
        <v>20.2272525</v>
      </c>
    </row>
    <row r="14">
      <c r="A14" s="156">
        <f t="shared" si="33"/>
        <v>12</v>
      </c>
      <c r="B14" s="157">
        <v>2400.0</v>
      </c>
      <c r="C14" s="158">
        <f t="shared" si="34"/>
        <v>29.06005371</v>
      </c>
      <c r="D14" s="158">
        <f t="shared" si="35"/>
        <v>16.50064828</v>
      </c>
      <c r="E14" s="158">
        <f t="shared" si="1"/>
        <v>9.112140399</v>
      </c>
      <c r="F14" s="159">
        <f t="shared" si="2"/>
        <v>23.51226667</v>
      </c>
      <c r="G14" s="159">
        <f t="shared" si="3"/>
        <v>33.81815182</v>
      </c>
      <c r="H14" s="159">
        <f t="shared" si="4"/>
        <v>11.4660837</v>
      </c>
      <c r="I14" s="158">
        <f t="shared" si="5"/>
        <v>22.75993333</v>
      </c>
      <c r="J14" s="158">
        <f t="shared" si="6"/>
        <v>30.04611661</v>
      </c>
      <c r="K14" s="158">
        <f t="shared" si="7"/>
        <v>10.56120999</v>
      </c>
      <c r="L14" s="159">
        <f t="shared" si="8"/>
        <v>28.60930343</v>
      </c>
      <c r="M14" s="158">
        <f t="shared" si="9"/>
        <v>13.13746667</v>
      </c>
      <c r="N14" s="160">
        <f t="shared" si="10"/>
        <v>23.42279032</v>
      </c>
      <c r="O14" s="160">
        <f t="shared" si="11"/>
        <v>41.61557756</v>
      </c>
      <c r="P14" s="160">
        <f t="shared" si="12"/>
        <v>13.00767358</v>
      </c>
      <c r="Q14" s="161">
        <f t="shared" si="13"/>
        <v>22.48307831</v>
      </c>
      <c r="R14" s="161">
        <f t="shared" si="14"/>
        <v>24.30513929</v>
      </c>
      <c r="S14" s="160">
        <f t="shared" si="15"/>
        <v>30.45</v>
      </c>
      <c r="T14" s="160">
        <f t="shared" si="16"/>
        <v>38.16419142</v>
      </c>
      <c r="U14" s="160">
        <f t="shared" si="17"/>
        <v>13.72283828</v>
      </c>
      <c r="V14" s="161">
        <f t="shared" si="18"/>
        <v>20.45765413</v>
      </c>
      <c r="W14" s="160">
        <f t="shared" si="19"/>
        <v>12.4986</v>
      </c>
      <c r="X14" s="161">
        <f t="shared" si="20"/>
        <v>13.0189125</v>
      </c>
      <c r="Y14" s="162">
        <f t="shared" si="21"/>
        <v>21.43656667</v>
      </c>
      <c r="Z14" s="162">
        <f t="shared" si="22"/>
        <v>28.29909791</v>
      </c>
      <c r="AA14" s="162">
        <f t="shared" si="23"/>
        <v>9.947132915</v>
      </c>
      <c r="AB14" s="163">
        <f t="shared" si="24"/>
        <v>22.1704</v>
      </c>
      <c r="AC14" s="163">
        <f t="shared" si="25"/>
        <v>35.21936194</v>
      </c>
      <c r="AD14" s="163">
        <f t="shared" si="26"/>
        <v>11.47795239</v>
      </c>
      <c r="AE14" s="162">
        <f t="shared" si="27"/>
        <v>23.61044</v>
      </c>
      <c r="AF14" s="162">
        <f t="shared" si="28"/>
        <v>18.15678548</v>
      </c>
      <c r="AG14" s="162">
        <f t="shared" si="29"/>
        <v>5.447035644</v>
      </c>
      <c r="AH14" s="163">
        <f t="shared" si="30"/>
        <v>12.73157667</v>
      </c>
      <c r="AI14" s="163">
        <f t="shared" si="31"/>
        <v>3.271703337</v>
      </c>
      <c r="AJ14" s="164">
        <f t="shared" si="32"/>
        <v>13.484835</v>
      </c>
    </row>
    <row r="15">
      <c r="A15" s="156">
        <f t="shared" si="33"/>
        <v>13</v>
      </c>
      <c r="B15" s="157">
        <v>3200.0</v>
      </c>
      <c r="C15" s="158">
        <f t="shared" si="34"/>
        <v>21.79504029</v>
      </c>
      <c r="D15" s="158">
        <f t="shared" si="35"/>
        <v>12.37548621</v>
      </c>
      <c r="E15" s="158">
        <f t="shared" si="1"/>
        <v>6.834105299</v>
      </c>
      <c r="F15" s="159">
        <f t="shared" si="2"/>
        <v>17.6342</v>
      </c>
      <c r="G15" s="159">
        <f t="shared" si="3"/>
        <v>25.36361386</v>
      </c>
      <c r="H15" s="159">
        <f t="shared" si="4"/>
        <v>8.599562772</v>
      </c>
      <c r="I15" s="158">
        <f t="shared" si="5"/>
        <v>17.06995</v>
      </c>
      <c r="J15" s="158">
        <f t="shared" si="6"/>
        <v>22.53458746</v>
      </c>
      <c r="K15" s="158">
        <f t="shared" si="7"/>
        <v>7.920907492</v>
      </c>
      <c r="L15" s="159">
        <f t="shared" si="8"/>
        <v>21.45697758</v>
      </c>
      <c r="M15" s="158">
        <f t="shared" si="9"/>
        <v>9.8531</v>
      </c>
      <c r="N15" s="160">
        <f t="shared" si="10"/>
        <v>17.56709274</v>
      </c>
      <c r="O15" s="160">
        <f t="shared" si="11"/>
        <v>31.21168317</v>
      </c>
      <c r="P15" s="160">
        <f t="shared" si="12"/>
        <v>9.755755182</v>
      </c>
      <c r="Q15" s="161">
        <f t="shared" si="13"/>
        <v>16.86230873</v>
      </c>
      <c r="R15" s="161">
        <f t="shared" si="14"/>
        <v>18.22885447</v>
      </c>
      <c r="S15" s="160">
        <f t="shared" si="15"/>
        <v>22.8375</v>
      </c>
      <c r="T15" s="160">
        <f t="shared" si="16"/>
        <v>28.62314356</v>
      </c>
      <c r="U15" s="160">
        <f t="shared" si="17"/>
        <v>10.29212871</v>
      </c>
      <c r="V15" s="161">
        <f t="shared" si="18"/>
        <v>15.34324059</v>
      </c>
      <c r="W15" s="160">
        <f t="shared" si="19"/>
        <v>9.37395</v>
      </c>
      <c r="X15" s="161">
        <f t="shared" si="20"/>
        <v>9.764184375</v>
      </c>
      <c r="Y15" s="162">
        <f t="shared" si="21"/>
        <v>16.077425</v>
      </c>
      <c r="Z15" s="162">
        <f t="shared" si="22"/>
        <v>21.22432343</v>
      </c>
      <c r="AA15" s="162">
        <f t="shared" si="23"/>
        <v>7.460349686</v>
      </c>
      <c r="AB15" s="163">
        <f t="shared" si="24"/>
        <v>16.6278</v>
      </c>
      <c r="AC15" s="163">
        <f t="shared" si="25"/>
        <v>26.41452145</v>
      </c>
      <c r="AD15" s="163">
        <f t="shared" si="26"/>
        <v>8.60846429</v>
      </c>
      <c r="AE15" s="162">
        <f t="shared" si="27"/>
        <v>17.70783</v>
      </c>
      <c r="AF15" s="162">
        <f t="shared" si="28"/>
        <v>13.61758911</v>
      </c>
      <c r="AG15" s="162">
        <f t="shared" si="29"/>
        <v>4.085276733</v>
      </c>
      <c r="AH15" s="163">
        <f t="shared" si="30"/>
        <v>9.5486825</v>
      </c>
      <c r="AI15" s="163">
        <f t="shared" si="31"/>
        <v>2.453777503</v>
      </c>
      <c r="AJ15" s="164">
        <f t="shared" si="32"/>
        <v>10.11362625</v>
      </c>
    </row>
    <row r="16">
      <c r="A16" s="156">
        <f t="shared" si="33"/>
        <v>14</v>
      </c>
      <c r="B16" s="157">
        <v>4000.0</v>
      </c>
      <c r="C16" s="158">
        <f t="shared" si="34"/>
        <v>17.43603223</v>
      </c>
      <c r="D16" s="158">
        <f t="shared" si="35"/>
        <v>9.900388967</v>
      </c>
      <c r="E16" s="158">
        <f t="shared" si="1"/>
        <v>5.467284239</v>
      </c>
      <c r="F16" s="159">
        <f t="shared" si="2"/>
        <v>14.10736</v>
      </c>
      <c r="G16" s="159">
        <f t="shared" si="3"/>
        <v>20.29089109</v>
      </c>
      <c r="H16" s="159">
        <f t="shared" si="4"/>
        <v>6.879650218</v>
      </c>
      <c r="I16" s="158">
        <f t="shared" si="5"/>
        <v>13.65596</v>
      </c>
      <c r="J16" s="158">
        <f t="shared" si="6"/>
        <v>18.02766997</v>
      </c>
      <c r="K16" s="158">
        <f t="shared" si="7"/>
        <v>6.336725993</v>
      </c>
      <c r="L16" s="159">
        <f t="shared" si="8"/>
        <v>17.16558206</v>
      </c>
      <c r="M16" s="158">
        <f t="shared" si="9"/>
        <v>7.88248</v>
      </c>
      <c r="N16" s="160">
        <f t="shared" si="10"/>
        <v>14.05367419</v>
      </c>
      <c r="O16" s="160">
        <f t="shared" si="11"/>
        <v>24.96934653</v>
      </c>
      <c r="P16" s="160">
        <f t="shared" si="12"/>
        <v>7.804604146</v>
      </c>
      <c r="Q16" s="161">
        <f t="shared" si="13"/>
        <v>13.48984698</v>
      </c>
      <c r="R16" s="161">
        <f t="shared" si="14"/>
        <v>14.58308358</v>
      </c>
      <c r="S16" s="160">
        <f t="shared" si="15"/>
        <v>18.27</v>
      </c>
      <c r="T16" s="160">
        <f t="shared" si="16"/>
        <v>22.89851485</v>
      </c>
      <c r="U16" s="160">
        <f t="shared" si="17"/>
        <v>8.23370297</v>
      </c>
      <c r="V16" s="161">
        <f t="shared" si="18"/>
        <v>12.27459248</v>
      </c>
      <c r="W16" s="160">
        <f t="shared" si="19"/>
        <v>7.49916</v>
      </c>
      <c r="X16" s="161">
        <f t="shared" si="20"/>
        <v>7.8113475</v>
      </c>
      <c r="Y16" s="162">
        <f t="shared" si="21"/>
        <v>12.86194</v>
      </c>
      <c r="Z16" s="162">
        <f t="shared" si="22"/>
        <v>16.97945875</v>
      </c>
      <c r="AA16" s="162">
        <f t="shared" si="23"/>
        <v>5.968279749</v>
      </c>
      <c r="AB16" s="163">
        <f t="shared" si="24"/>
        <v>13.30224</v>
      </c>
      <c r="AC16" s="163">
        <f t="shared" si="25"/>
        <v>21.13161716</v>
      </c>
      <c r="AD16" s="163">
        <f t="shared" si="26"/>
        <v>6.886771432</v>
      </c>
      <c r="AE16" s="162">
        <f t="shared" si="27"/>
        <v>14.166264</v>
      </c>
      <c r="AF16" s="162">
        <f t="shared" si="28"/>
        <v>10.89407129</v>
      </c>
      <c r="AG16" s="162">
        <f t="shared" si="29"/>
        <v>3.268221386</v>
      </c>
      <c r="AH16" s="163">
        <f t="shared" si="30"/>
        <v>7.638946</v>
      </c>
      <c r="AI16" s="163">
        <f t="shared" si="31"/>
        <v>1.963022002</v>
      </c>
      <c r="AJ16" s="164">
        <f t="shared" si="32"/>
        <v>8.090901</v>
      </c>
    </row>
    <row r="17">
      <c r="A17" s="64">
        <f t="shared" si="33"/>
        <v>15</v>
      </c>
      <c r="B17" s="165">
        <v>4800.0</v>
      </c>
      <c r="C17" s="166">
        <f t="shared" si="34"/>
        <v>14.53002686</v>
      </c>
      <c r="D17" s="166">
        <f t="shared" si="35"/>
        <v>8.25032414</v>
      </c>
      <c r="E17" s="166">
        <f t="shared" si="1"/>
        <v>4.556070199</v>
      </c>
      <c r="F17" s="167">
        <f t="shared" si="2"/>
        <v>11.75613333</v>
      </c>
      <c r="G17" s="167">
        <f t="shared" si="3"/>
        <v>16.90907591</v>
      </c>
      <c r="H17" s="167">
        <f t="shared" si="4"/>
        <v>5.733041848</v>
      </c>
      <c r="I17" s="166">
        <f t="shared" si="5"/>
        <v>11.37996667</v>
      </c>
      <c r="J17" s="166">
        <f t="shared" si="6"/>
        <v>15.02305831</v>
      </c>
      <c r="K17" s="166">
        <f t="shared" si="7"/>
        <v>5.280604994</v>
      </c>
      <c r="L17" s="167">
        <f t="shared" si="8"/>
        <v>14.30465172</v>
      </c>
      <c r="M17" s="166">
        <f t="shared" si="9"/>
        <v>6.568733333</v>
      </c>
      <c r="N17" s="168">
        <f t="shared" si="10"/>
        <v>11.71139516</v>
      </c>
      <c r="O17" s="168">
        <f t="shared" si="11"/>
        <v>20.80778878</v>
      </c>
      <c r="P17" s="168">
        <f t="shared" si="12"/>
        <v>6.503836788</v>
      </c>
      <c r="Q17" s="169">
        <f t="shared" si="13"/>
        <v>11.24153915</v>
      </c>
      <c r="R17" s="169">
        <f t="shared" si="14"/>
        <v>12.15256965</v>
      </c>
      <c r="S17" s="168">
        <f t="shared" si="15"/>
        <v>15.225</v>
      </c>
      <c r="T17" s="168">
        <f t="shared" si="16"/>
        <v>19.08209571</v>
      </c>
      <c r="U17" s="168">
        <f t="shared" si="17"/>
        <v>6.861419142</v>
      </c>
      <c r="V17" s="169">
        <f t="shared" si="18"/>
        <v>10.22882706</v>
      </c>
      <c r="W17" s="168">
        <f t="shared" si="19"/>
        <v>6.2493</v>
      </c>
      <c r="X17" s="169">
        <f t="shared" si="20"/>
        <v>6.50945625</v>
      </c>
      <c r="Y17" s="170">
        <f t="shared" si="21"/>
        <v>10.71828333</v>
      </c>
      <c r="Z17" s="170">
        <f t="shared" si="22"/>
        <v>14.14954895</v>
      </c>
      <c r="AA17" s="170">
        <f t="shared" si="23"/>
        <v>4.973566458</v>
      </c>
      <c r="AB17" s="171">
        <f t="shared" si="24"/>
        <v>11.0852</v>
      </c>
      <c r="AC17" s="171">
        <f t="shared" si="25"/>
        <v>17.60968097</v>
      </c>
      <c r="AD17" s="171">
        <f t="shared" si="26"/>
        <v>5.738976194</v>
      </c>
      <c r="AE17" s="170">
        <f t="shared" si="27"/>
        <v>11.80522</v>
      </c>
      <c r="AF17" s="170">
        <f t="shared" si="28"/>
        <v>9.078392739</v>
      </c>
      <c r="AG17" s="170">
        <f t="shared" si="29"/>
        <v>2.723517822</v>
      </c>
      <c r="AH17" s="171">
        <f t="shared" si="30"/>
        <v>6.365788333</v>
      </c>
      <c r="AI17" s="171">
        <f t="shared" si="31"/>
        <v>1.635851669</v>
      </c>
      <c r="AJ17" s="172">
        <f t="shared" si="32"/>
        <v>6.7424175</v>
      </c>
    </row>
    <row r="18">
      <c r="A18" s="156">
        <f t="shared" si="33"/>
        <v>16</v>
      </c>
      <c r="B18" s="157">
        <v>5600.0</v>
      </c>
      <c r="C18" s="158">
        <f t="shared" si="34"/>
        <v>12.45430873</v>
      </c>
      <c r="D18" s="158">
        <f t="shared" si="35"/>
        <v>7.071706405</v>
      </c>
      <c r="E18" s="158">
        <f t="shared" si="1"/>
        <v>3.905203028</v>
      </c>
      <c r="F18" s="159">
        <f t="shared" si="2"/>
        <v>10.07668571</v>
      </c>
      <c r="G18" s="159">
        <f t="shared" si="3"/>
        <v>14.49349364</v>
      </c>
      <c r="H18" s="159">
        <f t="shared" si="4"/>
        <v>4.91403587</v>
      </c>
      <c r="I18" s="158">
        <f t="shared" si="5"/>
        <v>9.754257143</v>
      </c>
      <c r="J18" s="158">
        <f t="shared" si="6"/>
        <v>12.87690712</v>
      </c>
      <c r="K18" s="158">
        <f t="shared" si="7"/>
        <v>4.526232852</v>
      </c>
      <c r="L18" s="159">
        <f t="shared" si="8"/>
        <v>12.26113004</v>
      </c>
      <c r="M18" s="158">
        <f t="shared" si="9"/>
        <v>5.630342857</v>
      </c>
      <c r="N18" s="160">
        <f t="shared" si="10"/>
        <v>10.03833871</v>
      </c>
      <c r="O18" s="160">
        <f t="shared" si="11"/>
        <v>17.83524752</v>
      </c>
      <c r="P18" s="160">
        <f t="shared" si="12"/>
        <v>5.574717247</v>
      </c>
      <c r="Q18" s="161">
        <f t="shared" si="13"/>
        <v>9.635604989</v>
      </c>
      <c r="R18" s="161">
        <f t="shared" si="14"/>
        <v>10.41648827</v>
      </c>
      <c r="S18" s="160">
        <f t="shared" si="15"/>
        <v>13.05</v>
      </c>
      <c r="T18" s="160">
        <f t="shared" si="16"/>
        <v>16.35608204</v>
      </c>
      <c r="U18" s="160">
        <f t="shared" si="17"/>
        <v>5.881216407</v>
      </c>
      <c r="V18" s="161">
        <f t="shared" si="18"/>
        <v>8.767566054</v>
      </c>
      <c r="W18" s="160">
        <f t="shared" si="19"/>
        <v>5.356542857</v>
      </c>
      <c r="X18" s="161">
        <f t="shared" si="20"/>
        <v>5.579533929</v>
      </c>
      <c r="Y18" s="162">
        <f t="shared" si="21"/>
        <v>9.1871</v>
      </c>
      <c r="Z18" s="162">
        <f t="shared" si="22"/>
        <v>12.12818482</v>
      </c>
      <c r="AA18" s="162">
        <f t="shared" si="23"/>
        <v>4.263056964</v>
      </c>
      <c r="AB18" s="163">
        <f t="shared" si="24"/>
        <v>9.5016</v>
      </c>
      <c r="AC18" s="163">
        <f t="shared" si="25"/>
        <v>15.09401226</v>
      </c>
      <c r="AD18" s="163">
        <f t="shared" si="26"/>
        <v>4.919122452</v>
      </c>
      <c r="AE18" s="162">
        <f t="shared" si="27"/>
        <v>10.11876</v>
      </c>
      <c r="AF18" s="162">
        <f t="shared" si="28"/>
        <v>7.781479491</v>
      </c>
      <c r="AG18" s="162">
        <f t="shared" si="29"/>
        <v>2.334443847</v>
      </c>
      <c r="AH18" s="163">
        <f t="shared" si="30"/>
        <v>5.45639</v>
      </c>
      <c r="AI18" s="163">
        <f t="shared" si="31"/>
        <v>1.402158573</v>
      </c>
      <c r="AJ18" s="164">
        <f t="shared" si="32"/>
        <v>5.779215</v>
      </c>
    </row>
    <row r="19">
      <c r="A19" s="156">
        <f t="shared" si="33"/>
        <v>17</v>
      </c>
      <c r="B19" s="157">
        <v>6400.0</v>
      </c>
      <c r="C19" s="158">
        <f t="shared" si="34"/>
        <v>10.89752014</v>
      </c>
      <c r="D19" s="158">
        <f t="shared" si="35"/>
        <v>6.187743105</v>
      </c>
      <c r="E19" s="158">
        <f t="shared" si="1"/>
        <v>3.41705265</v>
      </c>
      <c r="F19" s="159">
        <f t="shared" si="2"/>
        <v>8.8171</v>
      </c>
      <c r="G19" s="159">
        <f t="shared" si="3"/>
        <v>12.68180693</v>
      </c>
      <c r="H19" s="159">
        <f t="shared" si="4"/>
        <v>4.299781386</v>
      </c>
      <c r="I19" s="158">
        <f t="shared" si="5"/>
        <v>8.534975</v>
      </c>
      <c r="J19" s="158">
        <f t="shared" si="6"/>
        <v>11.26729373</v>
      </c>
      <c r="K19" s="158">
        <f t="shared" si="7"/>
        <v>3.960453746</v>
      </c>
      <c r="L19" s="159">
        <f t="shared" si="8"/>
        <v>10.72848879</v>
      </c>
      <c r="M19" s="158">
        <f t="shared" si="9"/>
        <v>4.92655</v>
      </c>
      <c r="N19" s="160">
        <f t="shared" si="10"/>
        <v>8.783546371</v>
      </c>
      <c r="O19" s="160">
        <f t="shared" si="11"/>
        <v>15.60584158</v>
      </c>
      <c r="P19" s="160">
        <f t="shared" si="12"/>
        <v>4.877877591</v>
      </c>
      <c r="Q19" s="161">
        <f t="shared" si="13"/>
        <v>8.431154365</v>
      </c>
      <c r="R19" s="161">
        <f t="shared" si="14"/>
        <v>9.114427235</v>
      </c>
      <c r="S19" s="160">
        <f t="shared" si="15"/>
        <v>11.41875</v>
      </c>
      <c r="T19" s="160">
        <f t="shared" si="16"/>
        <v>14.31157178</v>
      </c>
      <c r="U19" s="160">
        <f t="shared" si="17"/>
        <v>5.146064356</v>
      </c>
      <c r="V19" s="161">
        <f t="shared" si="18"/>
        <v>7.671620297</v>
      </c>
      <c r="W19" s="160">
        <f t="shared" si="19"/>
        <v>4.686975</v>
      </c>
      <c r="X19" s="161">
        <f t="shared" si="20"/>
        <v>4.882092187</v>
      </c>
      <c r="Y19" s="162">
        <f t="shared" si="21"/>
        <v>8.0387125</v>
      </c>
      <c r="Z19" s="162">
        <f t="shared" si="22"/>
        <v>10.61216172</v>
      </c>
      <c r="AA19" s="162">
        <f t="shared" si="23"/>
        <v>3.730174843</v>
      </c>
      <c r="AB19" s="163">
        <f t="shared" si="24"/>
        <v>8.3139</v>
      </c>
      <c r="AC19" s="163">
        <f t="shared" si="25"/>
        <v>13.20726073</v>
      </c>
      <c r="AD19" s="163">
        <f t="shared" si="26"/>
        <v>4.304232145</v>
      </c>
      <c r="AE19" s="162">
        <f t="shared" si="27"/>
        <v>8.853915</v>
      </c>
      <c r="AF19" s="162">
        <f t="shared" si="28"/>
        <v>6.808794554</v>
      </c>
      <c r="AG19" s="162">
        <f t="shared" si="29"/>
        <v>2.042638366</v>
      </c>
      <c r="AH19" s="163">
        <f t="shared" si="30"/>
        <v>4.77434125</v>
      </c>
      <c r="AI19" s="163">
        <f t="shared" si="31"/>
        <v>1.226888751</v>
      </c>
      <c r="AJ19" s="164">
        <f t="shared" si="32"/>
        <v>5.056813125</v>
      </c>
    </row>
    <row r="20">
      <c r="A20" s="156">
        <f t="shared" si="33"/>
        <v>18</v>
      </c>
      <c r="B20" s="157">
        <v>7200.0</v>
      </c>
      <c r="C20" s="158">
        <f t="shared" si="34"/>
        <v>9.686684571</v>
      </c>
      <c r="D20" s="158">
        <f t="shared" si="35"/>
        <v>5.500216093</v>
      </c>
      <c r="E20" s="158">
        <f t="shared" si="1"/>
        <v>3.037380133</v>
      </c>
      <c r="F20" s="159">
        <f t="shared" si="2"/>
        <v>7.837422222</v>
      </c>
      <c r="G20" s="159">
        <f t="shared" si="3"/>
        <v>11.27271727</v>
      </c>
      <c r="H20" s="159">
        <f t="shared" si="4"/>
        <v>3.822027899</v>
      </c>
      <c r="I20" s="158">
        <f t="shared" si="5"/>
        <v>7.586644444</v>
      </c>
      <c r="J20" s="158">
        <f t="shared" si="6"/>
        <v>10.0153722</v>
      </c>
      <c r="K20" s="158">
        <f t="shared" si="7"/>
        <v>3.52040333</v>
      </c>
      <c r="L20" s="159">
        <f t="shared" si="8"/>
        <v>9.536434478</v>
      </c>
      <c r="M20" s="158">
        <f t="shared" si="9"/>
        <v>4.379155556</v>
      </c>
      <c r="N20" s="160">
        <f t="shared" si="10"/>
        <v>7.807596774</v>
      </c>
      <c r="O20" s="160">
        <f t="shared" si="11"/>
        <v>13.87185919</v>
      </c>
      <c r="P20" s="160">
        <f t="shared" si="12"/>
        <v>4.335891192</v>
      </c>
      <c r="Q20" s="161">
        <f t="shared" si="13"/>
        <v>7.494359436</v>
      </c>
      <c r="R20" s="161">
        <f t="shared" si="14"/>
        <v>8.101713098</v>
      </c>
      <c r="S20" s="160">
        <f t="shared" si="15"/>
        <v>10.15</v>
      </c>
      <c r="T20" s="160">
        <f t="shared" si="16"/>
        <v>12.72139714</v>
      </c>
      <c r="U20" s="160">
        <f t="shared" si="17"/>
        <v>4.574279428</v>
      </c>
      <c r="V20" s="161">
        <f t="shared" si="18"/>
        <v>6.819218042</v>
      </c>
      <c r="W20" s="160">
        <f t="shared" si="19"/>
        <v>4.1662</v>
      </c>
      <c r="X20" s="161">
        <f t="shared" si="20"/>
        <v>4.3396375</v>
      </c>
      <c r="Y20" s="162">
        <f t="shared" si="21"/>
        <v>7.145522222</v>
      </c>
      <c r="Z20" s="162">
        <f t="shared" si="22"/>
        <v>9.433032637</v>
      </c>
      <c r="AA20" s="162">
        <f t="shared" si="23"/>
        <v>3.315710972</v>
      </c>
      <c r="AB20" s="163">
        <f t="shared" si="24"/>
        <v>7.390133333</v>
      </c>
      <c r="AC20" s="163">
        <f t="shared" si="25"/>
        <v>11.73978731</v>
      </c>
      <c r="AD20" s="163">
        <f t="shared" si="26"/>
        <v>3.825984129</v>
      </c>
      <c r="AE20" s="162">
        <f t="shared" si="27"/>
        <v>7.870146667</v>
      </c>
      <c r="AF20" s="162">
        <f t="shared" si="28"/>
        <v>6.052261826</v>
      </c>
      <c r="AG20" s="162">
        <f t="shared" si="29"/>
        <v>1.815678548</v>
      </c>
      <c r="AH20" s="163">
        <f t="shared" si="30"/>
        <v>4.243858889</v>
      </c>
      <c r="AI20" s="163">
        <f t="shared" si="31"/>
        <v>1.090567779</v>
      </c>
      <c r="AJ20" s="164">
        <f t="shared" si="32"/>
        <v>4.494945</v>
      </c>
    </row>
    <row r="21">
      <c r="A21" s="156">
        <f t="shared" si="33"/>
        <v>19</v>
      </c>
      <c r="B21" s="157">
        <v>8000.0</v>
      </c>
      <c r="C21" s="158">
        <f t="shared" si="34"/>
        <v>8.718016114</v>
      </c>
      <c r="D21" s="158">
        <f t="shared" si="35"/>
        <v>4.950194484</v>
      </c>
      <c r="E21" s="158">
        <f t="shared" si="1"/>
        <v>2.73364212</v>
      </c>
      <c r="F21" s="159">
        <f t="shared" si="2"/>
        <v>7.05368</v>
      </c>
      <c r="G21" s="159">
        <f t="shared" si="3"/>
        <v>10.14544554</v>
      </c>
      <c r="H21" s="159">
        <f t="shared" si="4"/>
        <v>3.439825109</v>
      </c>
      <c r="I21" s="158">
        <f t="shared" si="5"/>
        <v>6.82798</v>
      </c>
      <c r="J21" s="158">
        <f t="shared" si="6"/>
        <v>9.013834983</v>
      </c>
      <c r="K21" s="158">
        <f t="shared" si="7"/>
        <v>3.168362997</v>
      </c>
      <c r="L21" s="159">
        <f t="shared" si="8"/>
        <v>8.58279103</v>
      </c>
      <c r="M21" s="158">
        <f t="shared" si="9"/>
        <v>3.94124</v>
      </c>
      <c r="N21" s="160">
        <f t="shared" si="10"/>
        <v>7.026837097</v>
      </c>
      <c r="O21" s="160">
        <f t="shared" si="11"/>
        <v>12.48467327</v>
      </c>
      <c r="P21" s="160">
        <f t="shared" si="12"/>
        <v>3.902302073</v>
      </c>
      <c r="Q21" s="161">
        <f t="shared" si="13"/>
        <v>6.744923492</v>
      </c>
      <c r="R21" s="161">
        <f t="shared" si="14"/>
        <v>7.291541788</v>
      </c>
      <c r="S21" s="160">
        <f t="shared" si="15"/>
        <v>9.135</v>
      </c>
      <c r="T21" s="160">
        <f t="shared" si="16"/>
        <v>11.44925743</v>
      </c>
      <c r="U21" s="160">
        <f t="shared" si="17"/>
        <v>4.116851485</v>
      </c>
      <c r="V21" s="161">
        <f t="shared" si="18"/>
        <v>6.137296238</v>
      </c>
      <c r="W21" s="160">
        <f t="shared" si="19"/>
        <v>3.74958</v>
      </c>
      <c r="X21" s="161">
        <f t="shared" si="20"/>
        <v>3.90567375</v>
      </c>
      <c r="Y21" s="162">
        <f t="shared" si="21"/>
        <v>6.43097</v>
      </c>
      <c r="Z21" s="162">
        <f t="shared" si="22"/>
        <v>8.489729373</v>
      </c>
      <c r="AA21" s="162">
        <f t="shared" si="23"/>
        <v>2.984139875</v>
      </c>
      <c r="AB21" s="163">
        <f t="shared" si="24"/>
        <v>6.65112</v>
      </c>
      <c r="AC21" s="163">
        <f t="shared" si="25"/>
        <v>10.56580858</v>
      </c>
      <c r="AD21" s="163">
        <f t="shared" si="26"/>
        <v>3.443385716</v>
      </c>
      <c r="AE21" s="162">
        <f t="shared" si="27"/>
        <v>7.083132</v>
      </c>
      <c r="AF21" s="162">
        <f t="shared" si="28"/>
        <v>5.447035644</v>
      </c>
      <c r="AG21" s="162">
        <f t="shared" si="29"/>
        <v>1.634110693</v>
      </c>
      <c r="AH21" s="163">
        <f t="shared" si="30"/>
        <v>3.819473</v>
      </c>
      <c r="AI21" s="163">
        <f t="shared" si="31"/>
        <v>0.9815110011</v>
      </c>
      <c r="AJ21" s="164">
        <f t="shared" si="32"/>
        <v>4.0454505</v>
      </c>
    </row>
    <row r="22">
      <c r="A22" s="64">
        <f t="shared" si="33"/>
        <v>20</v>
      </c>
      <c r="B22" s="165">
        <v>9200.0</v>
      </c>
      <c r="C22" s="166">
        <f t="shared" si="34"/>
        <v>7.580883578</v>
      </c>
      <c r="D22" s="166">
        <f t="shared" si="35"/>
        <v>4.304516942</v>
      </c>
      <c r="E22" s="166">
        <f t="shared" si="1"/>
        <v>2.377080104</v>
      </c>
      <c r="F22" s="167">
        <f t="shared" si="2"/>
        <v>6.133634783</v>
      </c>
      <c r="G22" s="167">
        <f t="shared" si="3"/>
        <v>8.82212656</v>
      </c>
      <c r="H22" s="167">
        <f t="shared" si="4"/>
        <v>2.991152269</v>
      </c>
      <c r="I22" s="166">
        <f t="shared" si="5"/>
        <v>5.937373913</v>
      </c>
      <c r="J22" s="166">
        <f t="shared" si="6"/>
        <v>7.838117377</v>
      </c>
      <c r="K22" s="173">
        <f t="shared" si="7"/>
        <v>2.755098258</v>
      </c>
      <c r="L22" s="167">
        <f t="shared" si="8"/>
        <v>7.463296548</v>
      </c>
      <c r="M22" s="166">
        <f t="shared" si="9"/>
        <v>3.427165217</v>
      </c>
      <c r="N22" s="168">
        <f t="shared" si="10"/>
        <v>6.110293128</v>
      </c>
      <c r="O22" s="168">
        <f t="shared" si="11"/>
        <v>10.85623762</v>
      </c>
      <c r="P22" s="168">
        <f t="shared" si="12"/>
        <v>3.39330615</v>
      </c>
      <c r="Q22" s="169">
        <f t="shared" si="13"/>
        <v>5.865150863</v>
      </c>
      <c r="R22" s="169">
        <f t="shared" si="14"/>
        <v>6.34047112</v>
      </c>
      <c r="S22" s="168">
        <f t="shared" si="15"/>
        <v>7.943478261</v>
      </c>
      <c r="T22" s="168">
        <f t="shared" si="16"/>
        <v>9.955876022</v>
      </c>
      <c r="U22" s="168">
        <f t="shared" si="17"/>
        <v>3.579870857</v>
      </c>
      <c r="V22" s="169">
        <f t="shared" si="18"/>
        <v>5.336779337</v>
      </c>
      <c r="W22" s="168">
        <f t="shared" si="19"/>
        <v>3.260504348</v>
      </c>
      <c r="X22" s="169">
        <f t="shared" si="20"/>
        <v>3.396238043</v>
      </c>
      <c r="Y22" s="170">
        <f t="shared" si="21"/>
        <v>5.592147826</v>
      </c>
      <c r="Z22" s="170">
        <f t="shared" si="22"/>
        <v>7.382373368</v>
      </c>
      <c r="AA22" s="170">
        <f t="shared" si="23"/>
        <v>2.594904239</v>
      </c>
      <c r="AB22" s="171">
        <f t="shared" si="24"/>
        <v>5.783582609</v>
      </c>
      <c r="AC22" s="171">
        <f t="shared" si="25"/>
        <v>9.187659636</v>
      </c>
      <c r="AD22" s="171">
        <f t="shared" si="26"/>
        <v>2.994248449</v>
      </c>
      <c r="AE22" s="170">
        <f t="shared" si="27"/>
        <v>6.159245217</v>
      </c>
      <c r="AF22" s="170">
        <f t="shared" si="28"/>
        <v>4.736552734</v>
      </c>
      <c r="AG22" s="170">
        <f t="shared" si="29"/>
        <v>1.42096582</v>
      </c>
      <c r="AH22" s="171">
        <f t="shared" si="30"/>
        <v>3.32128087</v>
      </c>
      <c r="AI22" s="171">
        <f t="shared" si="31"/>
        <v>0.853487827</v>
      </c>
      <c r="AJ22" s="172">
        <f t="shared" si="32"/>
        <v>3.517783043</v>
      </c>
    </row>
    <row r="23">
      <c r="A23" s="156">
        <f t="shared" si="33"/>
        <v>21</v>
      </c>
      <c r="B23" s="157">
        <v>10400.0</v>
      </c>
      <c r="C23" s="158">
        <f t="shared" si="34"/>
        <v>6.706166242</v>
      </c>
      <c r="D23" s="158">
        <f t="shared" si="35"/>
        <v>3.807841911</v>
      </c>
      <c r="E23" s="158">
        <f t="shared" si="1"/>
        <v>2.10280163</v>
      </c>
      <c r="F23" s="159">
        <f t="shared" si="2"/>
        <v>5.425907692</v>
      </c>
      <c r="G23" s="159">
        <f t="shared" si="3"/>
        <v>7.80418888</v>
      </c>
      <c r="H23" s="159">
        <f t="shared" si="4"/>
        <v>2.646019315</v>
      </c>
      <c r="I23" s="158">
        <f t="shared" si="5"/>
        <v>5.252292308</v>
      </c>
      <c r="J23" s="158">
        <f t="shared" si="6"/>
        <v>6.933719218</v>
      </c>
      <c r="K23" s="158">
        <f t="shared" si="7"/>
        <v>2.437202305</v>
      </c>
      <c r="L23" s="159">
        <f t="shared" si="8"/>
        <v>6.602146947</v>
      </c>
      <c r="M23" s="158">
        <f t="shared" si="9"/>
        <v>3.031723077</v>
      </c>
      <c r="N23" s="160">
        <f t="shared" si="10"/>
        <v>5.405259305</v>
      </c>
      <c r="O23" s="160">
        <f t="shared" si="11"/>
        <v>9.603594821</v>
      </c>
      <c r="P23" s="160">
        <f t="shared" si="12"/>
        <v>3.001770825</v>
      </c>
      <c r="Q23" s="161">
        <f t="shared" si="13"/>
        <v>5.188402686</v>
      </c>
      <c r="R23" s="161">
        <f t="shared" si="14"/>
        <v>5.608878298</v>
      </c>
      <c r="S23" s="160">
        <f t="shared" si="15"/>
        <v>7.026923077</v>
      </c>
      <c r="T23" s="160">
        <f t="shared" si="16"/>
        <v>8.807121097</v>
      </c>
      <c r="U23" s="160">
        <f t="shared" si="17"/>
        <v>3.166808835</v>
      </c>
      <c r="V23" s="161">
        <f t="shared" si="18"/>
        <v>4.720997106</v>
      </c>
      <c r="W23" s="160">
        <f t="shared" si="19"/>
        <v>2.884292308</v>
      </c>
      <c r="X23" s="161">
        <f t="shared" si="20"/>
        <v>3.004364423</v>
      </c>
      <c r="Y23" s="162">
        <f t="shared" si="21"/>
        <v>4.9469</v>
      </c>
      <c r="Z23" s="162">
        <f t="shared" si="22"/>
        <v>6.530561056</v>
      </c>
      <c r="AA23" s="162">
        <f t="shared" si="23"/>
        <v>2.295492211</v>
      </c>
      <c r="AB23" s="163">
        <f t="shared" si="24"/>
        <v>5.116246154</v>
      </c>
      <c r="AC23" s="163">
        <f t="shared" si="25"/>
        <v>8.127545062</v>
      </c>
      <c r="AD23" s="163">
        <f t="shared" si="26"/>
        <v>2.648758243</v>
      </c>
      <c r="AE23" s="162">
        <f t="shared" si="27"/>
        <v>5.448563077</v>
      </c>
      <c r="AF23" s="162">
        <f t="shared" si="28"/>
        <v>4.190027418</v>
      </c>
      <c r="AG23" s="162">
        <f t="shared" si="29"/>
        <v>1.257008225</v>
      </c>
      <c r="AH23" s="163">
        <f t="shared" si="30"/>
        <v>2.938056154</v>
      </c>
      <c r="AI23" s="163">
        <f t="shared" si="31"/>
        <v>0.7550084624</v>
      </c>
      <c r="AJ23" s="164">
        <f t="shared" si="32"/>
        <v>3.111885</v>
      </c>
    </row>
    <row r="24">
      <c r="A24" s="156">
        <f t="shared" si="33"/>
        <v>22</v>
      </c>
      <c r="B24" s="157">
        <v>11600.0</v>
      </c>
      <c r="C24" s="158">
        <f t="shared" si="34"/>
        <v>6.012424906</v>
      </c>
      <c r="D24" s="158">
        <f t="shared" si="35"/>
        <v>3.41392723</v>
      </c>
      <c r="E24" s="158">
        <f t="shared" si="1"/>
        <v>1.885270427</v>
      </c>
      <c r="F24" s="159">
        <f t="shared" si="2"/>
        <v>4.864606897</v>
      </c>
      <c r="G24" s="159">
        <f t="shared" si="3"/>
        <v>6.996858996</v>
      </c>
      <c r="H24" s="159">
        <f t="shared" si="4"/>
        <v>2.372293179</v>
      </c>
      <c r="I24" s="158">
        <f t="shared" si="5"/>
        <v>4.708951724</v>
      </c>
      <c r="J24" s="158">
        <f t="shared" si="6"/>
        <v>6.21643792</v>
      </c>
      <c r="K24" s="158">
        <f t="shared" si="7"/>
        <v>2.185077929</v>
      </c>
      <c r="L24" s="159">
        <f t="shared" si="8"/>
        <v>5.919166228</v>
      </c>
      <c r="M24" s="158">
        <f t="shared" si="9"/>
        <v>2.718096552</v>
      </c>
      <c r="N24" s="160">
        <f t="shared" si="10"/>
        <v>4.846094549</v>
      </c>
      <c r="O24" s="160">
        <f t="shared" si="11"/>
        <v>8.610119495</v>
      </c>
      <c r="P24" s="160">
        <f t="shared" si="12"/>
        <v>2.691242809</v>
      </c>
      <c r="Q24" s="161">
        <f t="shared" si="13"/>
        <v>4.651671374</v>
      </c>
      <c r="R24" s="161">
        <f t="shared" si="14"/>
        <v>5.028649509</v>
      </c>
      <c r="S24" s="160">
        <f t="shared" si="15"/>
        <v>6.3</v>
      </c>
      <c r="T24" s="160">
        <f t="shared" si="16"/>
        <v>7.896039604</v>
      </c>
      <c r="U24" s="160">
        <f t="shared" si="17"/>
        <v>2.839207921</v>
      </c>
      <c r="V24" s="161">
        <f t="shared" si="18"/>
        <v>4.232618095</v>
      </c>
      <c r="W24" s="160">
        <f t="shared" si="19"/>
        <v>2.585917241</v>
      </c>
      <c r="X24" s="161">
        <f t="shared" si="20"/>
        <v>2.693568103</v>
      </c>
      <c r="Y24" s="162">
        <f t="shared" si="21"/>
        <v>4.435151724</v>
      </c>
      <c r="Z24" s="162">
        <f t="shared" si="22"/>
        <v>5.854985774</v>
      </c>
      <c r="AA24" s="162">
        <f t="shared" si="23"/>
        <v>2.0580275</v>
      </c>
      <c r="AB24" s="163">
        <f t="shared" si="24"/>
        <v>4.58697931</v>
      </c>
      <c r="AC24" s="163">
        <f t="shared" si="25"/>
        <v>7.286764539</v>
      </c>
      <c r="AD24" s="163">
        <f t="shared" si="26"/>
        <v>2.37474877</v>
      </c>
      <c r="AE24" s="162">
        <f t="shared" si="27"/>
        <v>4.884918621</v>
      </c>
      <c r="AF24" s="162">
        <f t="shared" si="28"/>
        <v>3.756576306</v>
      </c>
      <c r="AG24" s="162">
        <f t="shared" si="29"/>
        <v>1.126972892</v>
      </c>
      <c r="AH24" s="163">
        <f t="shared" si="30"/>
        <v>2.63411931</v>
      </c>
      <c r="AI24" s="163">
        <f t="shared" si="31"/>
        <v>0.6769041387</v>
      </c>
      <c r="AJ24" s="164">
        <f t="shared" si="32"/>
        <v>2.789965862</v>
      </c>
    </row>
    <row r="25">
      <c r="A25" s="156">
        <f t="shared" si="33"/>
        <v>23</v>
      </c>
      <c r="B25" s="157">
        <v>12800.0</v>
      </c>
      <c r="C25" s="158">
        <f t="shared" si="34"/>
        <v>5.448760071</v>
      </c>
      <c r="D25" s="158">
        <f t="shared" si="35"/>
        <v>3.093871552</v>
      </c>
      <c r="E25" s="158">
        <f t="shared" si="1"/>
        <v>1.708526325</v>
      </c>
      <c r="F25" s="159">
        <f t="shared" si="2"/>
        <v>4.40855</v>
      </c>
      <c r="G25" s="159">
        <f t="shared" si="3"/>
        <v>6.340903465</v>
      </c>
      <c r="H25" s="159">
        <f t="shared" si="4"/>
        <v>2.149890693</v>
      </c>
      <c r="I25" s="158">
        <f t="shared" si="5"/>
        <v>4.2674875</v>
      </c>
      <c r="J25" s="158">
        <f t="shared" si="6"/>
        <v>5.633646865</v>
      </c>
      <c r="K25" s="158">
        <f t="shared" si="7"/>
        <v>1.980226873</v>
      </c>
      <c r="L25" s="159">
        <f t="shared" si="8"/>
        <v>5.364244394</v>
      </c>
      <c r="M25" s="158">
        <f t="shared" si="9"/>
        <v>2.463275</v>
      </c>
      <c r="N25" s="160">
        <f t="shared" si="10"/>
        <v>4.391773185</v>
      </c>
      <c r="O25" s="160">
        <f t="shared" si="11"/>
        <v>7.802920792</v>
      </c>
      <c r="P25" s="160">
        <f t="shared" si="12"/>
        <v>2.438938796</v>
      </c>
      <c r="Q25" s="161">
        <f t="shared" si="13"/>
        <v>4.215577183</v>
      </c>
      <c r="R25" s="161">
        <f t="shared" si="14"/>
        <v>4.557213617</v>
      </c>
      <c r="S25" s="160">
        <f t="shared" si="15"/>
        <v>5.709375</v>
      </c>
      <c r="T25" s="160">
        <f t="shared" si="16"/>
        <v>7.155785891</v>
      </c>
      <c r="U25" s="160">
        <f t="shared" si="17"/>
        <v>2.573032178</v>
      </c>
      <c r="V25" s="161">
        <f t="shared" si="18"/>
        <v>3.835810149</v>
      </c>
      <c r="W25" s="160">
        <f t="shared" si="19"/>
        <v>2.3434875</v>
      </c>
      <c r="X25" s="161">
        <f t="shared" si="20"/>
        <v>2.441046094</v>
      </c>
      <c r="Y25" s="162">
        <f t="shared" si="21"/>
        <v>4.01935625</v>
      </c>
      <c r="Z25" s="162">
        <f t="shared" si="22"/>
        <v>5.306080858</v>
      </c>
      <c r="AA25" s="162">
        <f t="shared" si="23"/>
        <v>1.865087422</v>
      </c>
      <c r="AB25" s="163">
        <f t="shared" si="24"/>
        <v>4.15695</v>
      </c>
      <c r="AC25" s="163">
        <f t="shared" si="25"/>
        <v>6.603630363</v>
      </c>
      <c r="AD25" s="163">
        <f t="shared" si="26"/>
        <v>2.152116073</v>
      </c>
      <c r="AE25" s="162">
        <f t="shared" si="27"/>
        <v>4.4269575</v>
      </c>
      <c r="AF25" s="162">
        <f t="shared" si="28"/>
        <v>3.404397277</v>
      </c>
      <c r="AG25" s="162">
        <f t="shared" si="29"/>
        <v>1.021319183</v>
      </c>
      <c r="AH25" s="163">
        <f t="shared" si="30"/>
        <v>2.387170625</v>
      </c>
      <c r="AI25" s="163">
        <f t="shared" si="31"/>
        <v>0.6134443757</v>
      </c>
      <c r="AJ25" s="164">
        <f t="shared" si="32"/>
        <v>2.528406563</v>
      </c>
    </row>
    <row r="26">
      <c r="A26" s="156">
        <f t="shared" si="33"/>
        <v>24</v>
      </c>
      <c r="B26" s="157">
        <v>14000.0</v>
      </c>
      <c r="C26" s="158">
        <f t="shared" si="34"/>
        <v>4.981723494</v>
      </c>
      <c r="D26" s="158">
        <f t="shared" si="35"/>
        <v>2.828682562</v>
      </c>
      <c r="E26" s="158">
        <f t="shared" si="1"/>
        <v>1.562081211</v>
      </c>
      <c r="F26" s="159">
        <f t="shared" si="2"/>
        <v>4.030674286</v>
      </c>
      <c r="G26" s="159">
        <f t="shared" si="3"/>
        <v>5.797397454</v>
      </c>
      <c r="H26" s="159">
        <f t="shared" si="4"/>
        <v>1.965614348</v>
      </c>
      <c r="I26" s="158">
        <f t="shared" si="5"/>
        <v>3.901702857</v>
      </c>
      <c r="J26" s="158">
        <f t="shared" si="6"/>
        <v>5.150762848</v>
      </c>
      <c r="K26" s="158">
        <f t="shared" si="7"/>
        <v>1.810493141</v>
      </c>
      <c r="L26" s="159">
        <f t="shared" si="8"/>
        <v>4.904452017</v>
      </c>
      <c r="M26" s="158">
        <f t="shared" si="9"/>
        <v>2.252137143</v>
      </c>
      <c r="N26" s="160">
        <f t="shared" si="10"/>
        <v>4.015335484</v>
      </c>
      <c r="O26" s="160">
        <f t="shared" si="11"/>
        <v>7.13409901</v>
      </c>
      <c r="P26" s="160">
        <f t="shared" si="12"/>
        <v>2.229886899</v>
      </c>
      <c r="Q26" s="161">
        <f t="shared" si="13"/>
        <v>3.854241996</v>
      </c>
      <c r="R26" s="161">
        <f t="shared" si="14"/>
        <v>4.166595307</v>
      </c>
      <c r="S26" s="160">
        <f t="shared" si="15"/>
        <v>5.22</v>
      </c>
      <c r="T26" s="160">
        <f t="shared" si="16"/>
        <v>6.542432815</v>
      </c>
      <c r="U26" s="160">
        <f t="shared" si="17"/>
        <v>2.352486563</v>
      </c>
      <c r="V26" s="161">
        <f t="shared" si="18"/>
        <v>3.507026421</v>
      </c>
      <c r="W26" s="160">
        <f t="shared" si="19"/>
        <v>2.142617143</v>
      </c>
      <c r="X26" s="161">
        <f t="shared" si="20"/>
        <v>2.231813571</v>
      </c>
      <c r="Y26" s="162">
        <f t="shared" si="21"/>
        <v>3.67484</v>
      </c>
      <c r="Z26" s="162">
        <f t="shared" si="22"/>
        <v>4.851273927</v>
      </c>
      <c r="AA26" s="162">
        <f t="shared" si="23"/>
        <v>1.705222785</v>
      </c>
      <c r="AB26" s="163">
        <f t="shared" si="24"/>
        <v>3.80064</v>
      </c>
      <c r="AC26" s="163">
        <f t="shared" si="25"/>
        <v>6.037604903</v>
      </c>
      <c r="AD26" s="163">
        <f t="shared" si="26"/>
        <v>1.967648981</v>
      </c>
      <c r="AE26" s="162">
        <f t="shared" si="27"/>
        <v>4.047504</v>
      </c>
      <c r="AF26" s="162">
        <f t="shared" si="28"/>
        <v>3.112591796</v>
      </c>
      <c r="AG26" s="162">
        <f t="shared" si="29"/>
        <v>0.9337775389</v>
      </c>
      <c r="AH26" s="163">
        <f t="shared" si="30"/>
        <v>2.182556</v>
      </c>
      <c r="AI26" s="163">
        <f t="shared" si="31"/>
        <v>0.5608634292</v>
      </c>
      <c r="AJ26" s="164">
        <f t="shared" si="32"/>
        <v>2.311686</v>
      </c>
    </row>
    <row r="27">
      <c r="A27" s="64">
        <f t="shared" si="33"/>
        <v>25</v>
      </c>
      <c r="B27" s="165">
        <v>15200.0</v>
      </c>
      <c r="C27" s="166">
        <f t="shared" si="34"/>
        <v>4.588429534</v>
      </c>
      <c r="D27" s="166">
        <f t="shared" si="35"/>
        <v>2.605365518</v>
      </c>
      <c r="E27" s="166">
        <f t="shared" si="1"/>
        <v>1.43875901</v>
      </c>
      <c r="F27" s="167">
        <f t="shared" si="2"/>
        <v>3.712463158</v>
      </c>
      <c r="G27" s="167">
        <f t="shared" si="3"/>
        <v>5.339708181</v>
      </c>
      <c r="H27" s="167">
        <f t="shared" si="4"/>
        <v>1.810434268</v>
      </c>
      <c r="I27" s="166">
        <f t="shared" si="5"/>
        <v>3.593673684</v>
      </c>
      <c r="J27" s="166">
        <f t="shared" si="6"/>
        <v>4.744123676</v>
      </c>
      <c r="K27" s="166">
        <f t="shared" si="7"/>
        <v>1.667559472</v>
      </c>
      <c r="L27" s="167">
        <f t="shared" si="8"/>
        <v>4.517258437</v>
      </c>
      <c r="M27" s="166">
        <f t="shared" si="9"/>
        <v>2.074336842</v>
      </c>
      <c r="N27" s="168">
        <f t="shared" si="10"/>
        <v>3.698335314</v>
      </c>
      <c r="O27" s="168">
        <f t="shared" si="11"/>
        <v>6.570880667</v>
      </c>
      <c r="P27" s="168">
        <f t="shared" si="12"/>
        <v>2.053843196</v>
      </c>
      <c r="Q27" s="169">
        <f t="shared" si="13"/>
        <v>3.549959733</v>
      </c>
      <c r="R27" s="169">
        <f t="shared" si="14"/>
        <v>3.837653573</v>
      </c>
      <c r="S27" s="168">
        <f t="shared" si="15"/>
        <v>4.807894737</v>
      </c>
      <c r="T27" s="168">
        <f t="shared" si="16"/>
        <v>6.025924961</v>
      </c>
      <c r="U27" s="168">
        <f t="shared" si="17"/>
        <v>2.16676394</v>
      </c>
      <c r="V27" s="169">
        <f t="shared" si="18"/>
        <v>3.230155915</v>
      </c>
      <c r="W27" s="168">
        <f t="shared" si="19"/>
        <v>1.973463158</v>
      </c>
      <c r="X27" s="169">
        <f t="shared" si="20"/>
        <v>2.055617763</v>
      </c>
      <c r="Y27" s="170">
        <f t="shared" si="21"/>
        <v>3.384721053</v>
      </c>
      <c r="Z27" s="170">
        <f t="shared" si="22"/>
        <v>4.468278617</v>
      </c>
      <c r="AA27" s="170">
        <f t="shared" si="23"/>
        <v>1.570599934</v>
      </c>
      <c r="AB27" s="171">
        <f t="shared" si="24"/>
        <v>3.500589474</v>
      </c>
      <c r="AC27" s="171">
        <f t="shared" si="25"/>
        <v>5.560951885</v>
      </c>
      <c r="AD27" s="171">
        <f t="shared" si="26"/>
        <v>1.812308272</v>
      </c>
      <c r="AE27" s="170">
        <f t="shared" si="27"/>
        <v>3.727964211</v>
      </c>
      <c r="AF27" s="170">
        <f t="shared" si="28"/>
        <v>2.866860865</v>
      </c>
      <c r="AG27" s="170">
        <f t="shared" si="29"/>
        <v>0.8600582595</v>
      </c>
      <c r="AH27" s="171">
        <f t="shared" si="30"/>
        <v>2.010248947</v>
      </c>
      <c r="AI27" s="171">
        <f t="shared" si="31"/>
        <v>0.5165847374</v>
      </c>
      <c r="AJ27" s="172">
        <f t="shared" si="32"/>
        <v>2.129184474</v>
      </c>
    </row>
    <row r="28">
      <c r="A28" s="156">
        <f t="shared" si="33"/>
        <v>26</v>
      </c>
      <c r="B28" s="157">
        <v>16400.0</v>
      </c>
      <c r="C28" s="158">
        <f t="shared" si="34"/>
        <v>4.252690787</v>
      </c>
      <c r="D28" s="158">
        <f t="shared" si="35"/>
        <v>2.414729016</v>
      </c>
      <c r="E28" s="158">
        <f t="shared" si="1"/>
        <v>1.333483961</v>
      </c>
      <c r="F28" s="159">
        <f t="shared" si="2"/>
        <v>3.440819512</v>
      </c>
      <c r="G28" s="159">
        <f t="shared" si="3"/>
        <v>4.948997827</v>
      </c>
      <c r="H28" s="159">
        <f t="shared" si="4"/>
        <v>1.677963468</v>
      </c>
      <c r="I28" s="158">
        <f t="shared" si="5"/>
        <v>3.330721951</v>
      </c>
      <c r="J28" s="158">
        <f t="shared" si="6"/>
        <v>4.396992675</v>
      </c>
      <c r="K28" s="158">
        <f t="shared" si="7"/>
        <v>1.545542925</v>
      </c>
      <c r="L28" s="159">
        <f t="shared" si="8"/>
        <v>4.186727332</v>
      </c>
      <c r="M28" s="158">
        <f t="shared" si="9"/>
        <v>1.922556098</v>
      </c>
      <c r="N28" s="160">
        <f t="shared" si="10"/>
        <v>3.427725413</v>
      </c>
      <c r="O28" s="160">
        <f t="shared" si="11"/>
        <v>6.090084521</v>
      </c>
      <c r="P28" s="160">
        <f t="shared" si="12"/>
        <v>1.903561987</v>
      </c>
      <c r="Q28" s="161">
        <f t="shared" si="13"/>
        <v>3.290206582</v>
      </c>
      <c r="R28" s="161">
        <f t="shared" si="14"/>
        <v>3.556849653</v>
      </c>
      <c r="S28" s="160">
        <f t="shared" si="15"/>
        <v>4.456097561</v>
      </c>
      <c r="T28" s="160">
        <f t="shared" si="16"/>
        <v>5.585003622</v>
      </c>
      <c r="U28" s="160">
        <f t="shared" si="17"/>
        <v>2.008220237</v>
      </c>
      <c r="V28" s="161">
        <f t="shared" si="18"/>
        <v>2.993803043</v>
      </c>
      <c r="W28" s="160">
        <f t="shared" si="19"/>
        <v>1.829063415</v>
      </c>
      <c r="X28" s="161">
        <f t="shared" si="20"/>
        <v>1.905206707</v>
      </c>
      <c r="Y28" s="162">
        <f t="shared" si="21"/>
        <v>3.137058537</v>
      </c>
      <c r="Z28" s="162">
        <f t="shared" si="22"/>
        <v>4.141331401</v>
      </c>
      <c r="AA28" s="162">
        <f t="shared" si="23"/>
        <v>1.455677988</v>
      </c>
      <c r="AB28" s="163">
        <f t="shared" si="24"/>
        <v>3.24444878</v>
      </c>
      <c r="AC28" s="163">
        <f t="shared" si="25"/>
        <v>5.154052966</v>
      </c>
      <c r="AD28" s="163">
        <f t="shared" si="26"/>
        <v>1.679700349</v>
      </c>
      <c r="AE28" s="162">
        <f t="shared" si="27"/>
        <v>3.455186341</v>
      </c>
      <c r="AF28" s="162">
        <f t="shared" si="28"/>
        <v>2.657090558</v>
      </c>
      <c r="AG28" s="162">
        <f t="shared" si="29"/>
        <v>0.7971271674</v>
      </c>
      <c r="AH28" s="163">
        <f t="shared" si="30"/>
        <v>1.863157561</v>
      </c>
      <c r="AI28" s="163">
        <f t="shared" si="31"/>
        <v>0.4787858542</v>
      </c>
      <c r="AJ28" s="164">
        <f t="shared" si="32"/>
        <v>1.973390488</v>
      </c>
    </row>
    <row r="29">
      <c r="A29" s="156">
        <f t="shared" si="33"/>
        <v>27</v>
      </c>
      <c r="B29" s="157">
        <v>18000.0</v>
      </c>
      <c r="C29" s="158">
        <f t="shared" si="34"/>
        <v>3.874673829</v>
      </c>
      <c r="D29" s="158">
        <f t="shared" si="35"/>
        <v>2.200086437</v>
      </c>
      <c r="E29" s="158">
        <f t="shared" si="1"/>
        <v>1.214952053</v>
      </c>
      <c r="F29" s="159">
        <f t="shared" si="2"/>
        <v>3.134968889</v>
      </c>
      <c r="G29" s="159">
        <f t="shared" si="3"/>
        <v>4.509086909</v>
      </c>
      <c r="H29" s="159">
        <f t="shared" si="4"/>
        <v>1.52881116</v>
      </c>
      <c r="I29" s="158">
        <f t="shared" si="5"/>
        <v>3.034657778</v>
      </c>
      <c r="J29" s="158">
        <f t="shared" si="6"/>
        <v>4.006148882</v>
      </c>
      <c r="K29" s="158">
        <f t="shared" si="7"/>
        <v>1.408161332</v>
      </c>
      <c r="L29" s="159">
        <f t="shared" si="8"/>
        <v>3.814573791</v>
      </c>
      <c r="M29" s="158">
        <f t="shared" si="9"/>
        <v>1.751662222</v>
      </c>
      <c r="N29" s="160">
        <f t="shared" si="10"/>
        <v>3.12303871</v>
      </c>
      <c r="O29" s="160">
        <f t="shared" si="11"/>
        <v>5.548743674</v>
      </c>
      <c r="P29" s="160">
        <f t="shared" si="12"/>
        <v>1.734356477</v>
      </c>
      <c r="Q29" s="161">
        <f t="shared" si="13"/>
        <v>2.997743774</v>
      </c>
      <c r="R29" s="161">
        <f t="shared" si="14"/>
        <v>3.240685239</v>
      </c>
      <c r="S29" s="160">
        <f t="shared" si="15"/>
        <v>4.06</v>
      </c>
      <c r="T29" s="160">
        <f t="shared" si="16"/>
        <v>5.088558856</v>
      </c>
      <c r="U29" s="160">
        <f t="shared" si="17"/>
        <v>1.829711771</v>
      </c>
      <c r="V29" s="161">
        <f t="shared" si="18"/>
        <v>2.727687217</v>
      </c>
      <c r="W29" s="160">
        <f t="shared" si="19"/>
        <v>1.66648</v>
      </c>
      <c r="X29" s="161">
        <f t="shared" si="20"/>
        <v>1.735855</v>
      </c>
      <c r="Y29" s="162">
        <f t="shared" si="21"/>
        <v>2.858208889</v>
      </c>
      <c r="Z29" s="162">
        <f t="shared" si="22"/>
        <v>3.773213055</v>
      </c>
      <c r="AA29" s="162">
        <f t="shared" si="23"/>
        <v>1.326284389</v>
      </c>
      <c r="AB29" s="163">
        <f t="shared" si="24"/>
        <v>2.956053333</v>
      </c>
      <c r="AC29" s="163">
        <f t="shared" si="25"/>
        <v>4.695914925</v>
      </c>
      <c r="AD29" s="163">
        <f t="shared" si="26"/>
        <v>1.530393652</v>
      </c>
      <c r="AE29" s="162">
        <f t="shared" si="27"/>
        <v>3.148058667</v>
      </c>
      <c r="AF29" s="162">
        <f t="shared" si="28"/>
        <v>2.42090473</v>
      </c>
      <c r="AG29" s="162">
        <f t="shared" si="29"/>
        <v>0.7262714191</v>
      </c>
      <c r="AH29" s="163">
        <f t="shared" si="30"/>
        <v>1.697543556</v>
      </c>
      <c r="AI29" s="163">
        <f t="shared" si="31"/>
        <v>0.4362271116</v>
      </c>
      <c r="AJ29" s="164">
        <f t="shared" si="32"/>
        <v>1.797978</v>
      </c>
    </row>
    <row r="30">
      <c r="A30" s="156">
        <f t="shared" si="33"/>
        <v>28</v>
      </c>
      <c r="B30" s="157">
        <v>20000.0</v>
      </c>
      <c r="C30" s="158">
        <f t="shared" si="34"/>
        <v>3.487206446</v>
      </c>
      <c r="D30" s="158">
        <f t="shared" si="35"/>
        <v>1.980077793</v>
      </c>
      <c r="E30" s="158">
        <f t="shared" si="1"/>
        <v>1.093456848</v>
      </c>
      <c r="F30" s="159">
        <f t="shared" si="2"/>
        <v>2.821472</v>
      </c>
      <c r="G30" s="159">
        <f t="shared" si="3"/>
        <v>4.058178218</v>
      </c>
      <c r="H30" s="159">
        <f t="shared" si="4"/>
        <v>1.375930044</v>
      </c>
      <c r="I30" s="158">
        <f t="shared" si="5"/>
        <v>2.731192</v>
      </c>
      <c r="J30" s="158">
        <f t="shared" si="6"/>
        <v>3.605533993</v>
      </c>
      <c r="K30" s="158">
        <f t="shared" si="7"/>
        <v>1.267345199</v>
      </c>
      <c r="L30" s="159">
        <f t="shared" si="8"/>
        <v>3.433116412</v>
      </c>
      <c r="M30" s="158">
        <f t="shared" si="9"/>
        <v>1.576496</v>
      </c>
      <c r="N30" s="160">
        <f t="shared" si="10"/>
        <v>2.810734839</v>
      </c>
      <c r="O30" s="160">
        <f t="shared" si="11"/>
        <v>4.993869307</v>
      </c>
      <c r="P30" s="160">
        <f t="shared" si="12"/>
        <v>1.560920829</v>
      </c>
      <c r="Q30" s="161">
        <f t="shared" si="13"/>
        <v>2.697969397</v>
      </c>
      <c r="R30" s="161">
        <f t="shared" si="14"/>
        <v>2.916616715</v>
      </c>
      <c r="S30" s="160">
        <f t="shared" si="15"/>
        <v>3.654</v>
      </c>
      <c r="T30" s="160">
        <f t="shared" si="16"/>
        <v>4.57970297</v>
      </c>
      <c r="U30" s="160">
        <f t="shared" si="17"/>
        <v>1.646740594</v>
      </c>
      <c r="V30" s="161">
        <f t="shared" si="18"/>
        <v>2.454918495</v>
      </c>
      <c r="W30" s="160">
        <f t="shared" si="19"/>
        <v>1.499832</v>
      </c>
      <c r="X30" s="161">
        <f t="shared" si="20"/>
        <v>1.5622695</v>
      </c>
      <c r="Y30" s="162">
        <f t="shared" si="21"/>
        <v>2.572388</v>
      </c>
      <c r="Z30" s="162">
        <f t="shared" si="22"/>
        <v>3.395891749</v>
      </c>
      <c r="AA30" s="162">
        <f t="shared" si="23"/>
        <v>1.19365595</v>
      </c>
      <c r="AB30" s="163">
        <f t="shared" si="24"/>
        <v>2.660448</v>
      </c>
      <c r="AC30" s="163">
        <f t="shared" si="25"/>
        <v>4.226323432</v>
      </c>
      <c r="AD30" s="163">
        <f t="shared" si="26"/>
        <v>1.377354286</v>
      </c>
      <c r="AE30" s="162">
        <f t="shared" si="27"/>
        <v>2.8332528</v>
      </c>
      <c r="AF30" s="162">
        <f t="shared" si="28"/>
        <v>2.178814257</v>
      </c>
      <c r="AG30" s="162">
        <f t="shared" si="29"/>
        <v>0.6536442772</v>
      </c>
      <c r="AH30" s="163">
        <f t="shared" si="30"/>
        <v>1.5277892</v>
      </c>
      <c r="AI30" s="163">
        <f t="shared" si="31"/>
        <v>0.3926044004</v>
      </c>
      <c r="AJ30" s="164">
        <f t="shared" si="32"/>
        <v>1.6181802</v>
      </c>
    </row>
    <row r="31">
      <c r="A31" s="156">
        <f t="shared" si="33"/>
        <v>29</v>
      </c>
      <c r="B31" s="157">
        <v>22000.0</v>
      </c>
      <c r="C31" s="158">
        <f t="shared" si="34"/>
        <v>3.170187678</v>
      </c>
      <c r="D31" s="158">
        <f t="shared" si="35"/>
        <v>1.800070721</v>
      </c>
      <c r="E31" s="158">
        <f t="shared" si="1"/>
        <v>0.9940516799</v>
      </c>
      <c r="F31" s="159">
        <f t="shared" si="2"/>
        <v>2.564974545</v>
      </c>
      <c r="G31" s="159">
        <f t="shared" si="3"/>
        <v>3.689252925</v>
      </c>
      <c r="H31" s="159">
        <f t="shared" si="4"/>
        <v>1.250845494</v>
      </c>
      <c r="I31" s="158">
        <f t="shared" si="5"/>
        <v>2.482901818</v>
      </c>
      <c r="J31" s="158">
        <f t="shared" si="6"/>
        <v>3.277758176</v>
      </c>
      <c r="K31" s="158">
        <f t="shared" si="7"/>
        <v>1.152131999</v>
      </c>
      <c r="L31" s="159">
        <f t="shared" si="8"/>
        <v>3.12101492</v>
      </c>
      <c r="M31" s="158">
        <f t="shared" si="9"/>
        <v>1.433178182</v>
      </c>
      <c r="N31" s="160">
        <f t="shared" si="10"/>
        <v>2.55521349</v>
      </c>
      <c r="O31" s="160">
        <f t="shared" si="11"/>
        <v>4.539881188</v>
      </c>
      <c r="P31" s="160">
        <f t="shared" si="12"/>
        <v>1.419018936</v>
      </c>
      <c r="Q31" s="161">
        <f t="shared" si="13"/>
        <v>2.452699452</v>
      </c>
      <c r="R31" s="161">
        <f t="shared" si="14"/>
        <v>2.651469741</v>
      </c>
      <c r="S31" s="160">
        <f t="shared" si="15"/>
        <v>3.321818182</v>
      </c>
      <c r="T31" s="160">
        <f t="shared" si="16"/>
        <v>4.163366337</v>
      </c>
      <c r="U31" s="160">
        <f t="shared" si="17"/>
        <v>1.497036904</v>
      </c>
      <c r="V31" s="161">
        <f t="shared" si="18"/>
        <v>2.231744086</v>
      </c>
      <c r="W31" s="160">
        <f t="shared" si="19"/>
        <v>1.363483636</v>
      </c>
      <c r="X31" s="161">
        <f t="shared" si="20"/>
        <v>1.420245</v>
      </c>
      <c r="Y31" s="162">
        <f t="shared" si="21"/>
        <v>2.338534545</v>
      </c>
      <c r="Z31" s="162">
        <f t="shared" si="22"/>
        <v>3.087174317</v>
      </c>
      <c r="AA31" s="162">
        <f t="shared" si="23"/>
        <v>1.085141773</v>
      </c>
      <c r="AB31" s="163">
        <f t="shared" si="24"/>
        <v>2.418589091</v>
      </c>
      <c r="AC31" s="163">
        <f t="shared" si="25"/>
        <v>3.842112211</v>
      </c>
      <c r="AD31" s="163">
        <f t="shared" si="26"/>
        <v>1.25214026</v>
      </c>
      <c r="AE31" s="162">
        <f t="shared" si="27"/>
        <v>2.575684364</v>
      </c>
      <c r="AF31" s="162">
        <f t="shared" si="28"/>
        <v>1.980740234</v>
      </c>
      <c r="AG31" s="162">
        <f t="shared" si="29"/>
        <v>0.5942220702</v>
      </c>
      <c r="AH31" s="163">
        <f t="shared" si="30"/>
        <v>1.388899273</v>
      </c>
      <c r="AI31" s="163">
        <f t="shared" si="31"/>
        <v>0.3569130913</v>
      </c>
      <c r="AJ31" s="164">
        <f t="shared" si="32"/>
        <v>1.471072909</v>
      </c>
    </row>
    <row r="32">
      <c r="A32" s="64">
        <f t="shared" si="33"/>
        <v>30</v>
      </c>
      <c r="B32" s="165">
        <v>24000.0</v>
      </c>
      <c r="C32" s="166">
        <f t="shared" si="34"/>
        <v>2.906005371</v>
      </c>
      <c r="D32" s="166">
        <f t="shared" si="35"/>
        <v>1.650064828</v>
      </c>
      <c r="E32" s="166">
        <f t="shared" si="1"/>
        <v>0.9112140399</v>
      </c>
      <c r="F32" s="167">
        <f t="shared" si="2"/>
        <v>2.351226667</v>
      </c>
      <c r="G32" s="167">
        <f t="shared" si="3"/>
        <v>3.381815182</v>
      </c>
      <c r="H32" s="167">
        <f t="shared" si="4"/>
        <v>1.14660837</v>
      </c>
      <c r="I32" s="166">
        <f t="shared" si="5"/>
        <v>2.275993333</v>
      </c>
      <c r="J32" s="166">
        <f t="shared" si="6"/>
        <v>3.004611661</v>
      </c>
      <c r="K32" s="166">
        <f t="shared" si="7"/>
        <v>1.056120999</v>
      </c>
      <c r="L32" s="167">
        <f t="shared" si="8"/>
        <v>2.860930343</v>
      </c>
      <c r="M32" s="166">
        <f t="shared" si="9"/>
        <v>1.313746667</v>
      </c>
      <c r="N32" s="168">
        <f t="shared" si="10"/>
        <v>2.342279032</v>
      </c>
      <c r="O32" s="168">
        <f t="shared" si="11"/>
        <v>4.161557756</v>
      </c>
      <c r="P32" s="168">
        <f t="shared" si="12"/>
        <v>1.300767358</v>
      </c>
      <c r="Q32" s="169">
        <f t="shared" si="13"/>
        <v>2.248307831</v>
      </c>
      <c r="R32" s="169">
        <f t="shared" si="14"/>
        <v>2.430513929</v>
      </c>
      <c r="S32" s="168">
        <f t="shared" si="15"/>
        <v>3.045</v>
      </c>
      <c r="T32" s="168">
        <f t="shared" si="16"/>
        <v>3.816419142</v>
      </c>
      <c r="U32" s="168">
        <f t="shared" si="17"/>
        <v>1.372283828</v>
      </c>
      <c r="V32" s="169">
        <f t="shared" si="18"/>
        <v>2.045765413</v>
      </c>
      <c r="W32" s="168">
        <f t="shared" si="19"/>
        <v>1.24986</v>
      </c>
      <c r="X32" s="169">
        <f t="shared" si="20"/>
        <v>1.30189125</v>
      </c>
      <c r="Y32" s="170">
        <f t="shared" si="21"/>
        <v>2.143656667</v>
      </c>
      <c r="Z32" s="170">
        <f t="shared" si="22"/>
        <v>2.829909791</v>
      </c>
      <c r="AA32" s="170">
        <f t="shared" si="23"/>
        <v>0.9947132915</v>
      </c>
      <c r="AB32" s="171">
        <f t="shared" si="24"/>
        <v>2.21704</v>
      </c>
      <c r="AC32" s="171">
        <f t="shared" si="25"/>
        <v>3.521936194</v>
      </c>
      <c r="AD32" s="171">
        <f t="shared" si="26"/>
        <v>1.147795239</v>
      </c>
      <c r="AE32" s="170">
        <f t="shared" si="27"/>
        <v>2.361044</v>
      </c>
      <c r="AF32" s="170">
        <f t="shared" si="28"/>
        <v>1.815678548</v>
      </c>
      <c r="AG32" s="170">
        <f t="shared" si="29"/>
        <v>0.5447035644</v>
      </c>
      <c r="AH32" s="171">
        <f t="shared" si="30"/>
        <v>1.273157667</v>
      </c>
      <c r="AI32" s="171">
        <f t="shared" si="31"/>
        <v>0.3271703337</v>
      </c>
      <c r="AJ32" s="172">
        <f t="shared" si="32"/>
        <v>1.3484835</v>
      </c>
    </row>
    <row r="33">
      <c r="A33" s="156">
        <f t="shared" si="33"/>
        <v>31</v>
      </c>
      <c r="B33" s="157">
        <v>26000.0</v>
      </c>
      <c r="C33" s="158">
        <f t="shared" si="34"/>
        <v>2.682466497</v>
      </c>
      <c r="D33" s="158">
        <f t="shared" si="35"/>
        <v>1.523136764</v>
      </c>
      <c r="E33" s="158">
        <f t="shared" si="1"/>
        <v>0.8411206522</v>
      </c>
      <c r="F33" s="159">
        <f t="shared" si="2"/>
        <v>2.170363077</v>
      </c>
      <c r="G33" s="159">
        <f t="shared" si="3"/>
        <v>3.121675552</v>
      </c>
      <c r="H33" s="159">
        <f t="shared" si="4"/>
        <v>1.058407726</v>
      </c>
      <c r="I33" s="158">
        <f t="shared" si="5"/>
        <v>2.100916923</v>
      </c>
      <c r="J33" s="158">
        <f t="shared" si="6"/>
        <v>2.773487687</v>
      </c>
      <c r="K33" s="158">
        <f t="shared" si="7"/>
        <v>0.9748809221</v>
      </c>
      <c r="L33" s="159">
        <f t="shared" si="8"/>
        <v>2.640858779</v>
      </c>
      <c r="M33" s="158">
        <f t="shared" si="9"/>
        <v>1.212689231</v>
      </c>
      <c r="N33" s="160">
        <f t="shared" si="10"/>
        <v>2.162103722</v>
      </c>
      <c r="O33" s="160">
        <f t="shared" si="11"/>
        <v>3.841437928</v>
      </c>
      <c r="P33" s="160">
        <f t="shared" si="12"/>
        <v>1.20070833</v>
      </c>
      <c r="Q33" s="161">
        <f t="shared" si="13"/>
        <v>2.075361075</v>
      </c>
      <c r="R33" s="161">
        <f t="shared" si="14"/>
        <v>2.243551319</v>
      </c>
      <c r="S33" s="160">
        <f t="shared" si="15"/>
        <v>2.810769231</v>
      </c>
      <c r="T33" s="160">
        <f t="shared" si="16"/>
        <v>3.522848439</v>
      </c>
      <c r="U33" s="160">
        <f t="shared" si="17"/>
        <v>1.266723534</v>
      </c>
      <c r="V33" s="161">
        <f t="shared" si="18"/>
        <v>1.888398842</v>
      </c>
      <c r="W33" s="160">
        <f t="shared" si="19"/>
        <v>1.153716923</v>
      </c>
      <c r="X33" s="161">
        <f t="shared" si="20"/>
        <v>1.201745769</v>
      </c>
      <c r="Y33" s="162">
        <f t="shared" si="21"/>
        <v>1.97876</v>
      </c>
      <c r="Z33" s="162">
        <f t="shared" si="22"/>
        <v>2.612224422</v>
      </c>
      <c r="AA33" s="162">
        <f t="shared" si="23"/>
        <v>0.9181968845</v>
      </c>
      <c r="AB33" s="163">
        <f t="shared" si="24"/>
        <v>2.046498462</v>
      </c>
      <c r="AC33" s="163">
        <f t="shared" si="25"/>
        <v>3.251018025</v>
      </c>
      <c r="AD33" s="163">
        <f t="shared" si="26"/>
        <v>1.059503297</v>
      </c>
      <c r="AE33" s="162">
        <f t="shared" si="27"/>
        <v>2.179425231</v>
      </c>
      <c r="AF33" s="162">
        <f t="shared" si="28"/>
        <v>1.676010967</v>
      </c>
      <c r="AG33" s="162">
        <f t="shared" si="29"/>
        <v>0.5028032902</v>
      </c>
      <c r="AH33" s="163">
        <f t="shared" si="30"/>
        <v>1.175222462</v>
      </c>
      <c r="AI33" s="163">
        <f t="shared" si="31"/>
        <v>0.302003385</v>
      </c>
      <c r="AJ33" s="164">
        <f t="shared" si="32"/>
        <v>1.244754</v>
      </c>
    </row>
    <row r="34">
      <c r="A34" s="156">
        <f t="shared" si="33"/>
        <v>32</v>
      </c>
      <c r="B34" s="157">
        <v>28000.0</v>
      </c>
      <c r="C34" s="158">
        <f t="shared" si="34"/>
        <v>2.490861747</v>
      </c>
      <c r="D34" s="158">
        <f t="shared" si="35"/>
        <v>1.414341281</v>
      </c>
      <c r="E34" s="158">
        <f t="shared" si="1"/>
        <v>0.7810406056</v>
      </c>
      <c r="F34" s="159">
        <f t="shared" si="2"/>
        <v>2.015337143</v>
      </c>
      <c r="G34" s="159">
        <f t="shared" si="3"/>
        <v>2.898698727</v>
      </c>
      <c r="H34" s="159">
        <f t="shared" si="4"/>
        <v>0.982807174</v>
      </c>
      <c r="I34" s="158">
        <f t="shared" si="5"/>
        <v>1.950851429</v>
      </c>
      <c r="J34" s="158">
        <f t="shared" si="6"/>
        <v>2.575381424</v>
      </c>
      <c r="K34" s="158">
        <f t="shared" si="7"/>
        <v>0.9052465705</v>
      </c>
      <c r="L34" s="159">
        <f t="shared" si="8"/>
        <v>2.452226009</v>
      </c>
      <c r="M34" s="158">
        <f t="shared" si="9"/>
        <v>1.126068571</v>
      </c>
      <c r="N34" s="160">
        <f t="shared" si="10"/>
        <v>2.007667742</v>
      </c>
      <c r="O34" s="160">
        <f t="shared" si="11"/>
        <v>3.567049505</v>
      </c>
      <c r="P34" s="160">
        <f t="shared" si="12"/>
        <v>1.114943449</v>
      </c>
      <c r="Q34" s="161">
        <f t="shared" si="13"/>
        <v>1.927120998</v>
      </c>
      <c r="R34" s="161">
        <f t="shared" si="14"/>
        <v>2.083297654</v>
      </c>
      <c r="S34" s="160">
        <f t="shared" si="15"/>
        <v>2.61</v>
      </c>
      <c r="T34" s="160">
        <f t="shared" si="16"/>
        <v>3.271216407</v>
      </c>
      <c r="U34" s="160">
        <f t="shared" si="17"/>
        <v>1.176243281</v>
      </c>
      <c r="V34" s="161">
        <f t="shared" si="18"/>
        <v>1.753513211</v>
      </c>
      <c r="W34" s="160">
        <f t="shared" si="19"/>
        <v>1.071308571</v>
      </c>
      <c r="X34" s="161">
        <f t="shared" si="20"/>
        <v>1.115906786</v>
      </c>
      <c r="Y34" s="162">
        <f t="shared" si="21"/>
        <v>1.83742</v>
      </c>
      <c r="Z34" s="162">
        <f t="shared" si="22"/>
        <v>2.425636964</v>
      </c>
      <c r="AA34" s="162">
        <f t="shared" si="23"/>
        <v>0.8526113927</v>
      </c>
      <c r="AB34" s="163">
        <f t="shared" si="24"/>
        <v>1.90032</v>
      </c>
      <c r="AC34" s="163">
        <f t="shared" si="25"/>
        <v>3.018802452</v>
      </c>
      <c r="AD34" s="163">
        <f t="shared" si="26"/>
        <v>0.9838244903</v>
      </c>
      <c r="AE34" s="162">
        <f t="shared" si="27"/>
        <v>2.023752</v>
      </c>
      <c r="AF34" s="162">
        <f t="shared" si="28"/>
        <v>1.556295898</v>
      </c>
      <c r="AG34" s="162">
        <f t="shared" si="29"/>
        <v>0.4668887694</v>
      </c>
      <c r="AH34" s="163">
        <f t="shared" si="30"/>
        <v>1.091278</v>
      </c>
      <c r="AI34" s="163">
        <f t="shared" si="31"/>
        <v>0.2804317146</v>
      </c>
      <c r="AJ34" s="174">
        <f t="shared" si="32"/>
        <v>1.155843</v>
      </c>
    </row>
    <row r="35">
      <c r="A35" s="156">
        <f t="shared" si="33"/>
        <v>33</v>
      </c>
      <c r="B35" s="157">
        <v>30000.0</v>
      </c>
      <c r="C35" s="158">
        <f t="shared" si="34"/>
        <v>2.324804297</v>
      </c>
      <c r="D35" s="158">
        <f t="shared" si="35"/>
        <v>1.320051862</v>
      </c>
      <c r="E35" s="158">
        <f t="shared" si="1"/>
        <v>0.7289712319</v>
      </c>
      <c r="F35" s="159">
        <f t="shared" si="2"/>
        <v>1.880981333</v>
      </c>
      <c r="G35" s="159">
        <f t="shared" si="3"/>
        <v>2.705452145</v>
      </c>
      <c r="H35" s="159">
        <f t="shared" si="4"/>
        <v>0.9172866957</v>
      </c>
      <c r="I35" s="158">
        <f t="shared" si="5"/>
        <v>1.820794667</v>
      </c>
      <c r="J35" s="158">
        <f t="shared" si="6"/>
        <v>2.403689329</v>
      </c>
      <c r="K35" s="158">
        <f t="shared" si="7"/>
        <v>0.8448967991</v>
      </c>
      <c r="L35" s="159">
        <f t="shared" si="8"/>
        <v>2.288744275</v>
      </c>
      <c r="M35" s="158">
        <f t="shared" si="9"/>
        <v>1.050997333</v>
      </c>
      <c r="N35" s="160">
        <f t="shared" si="10"/>
        <v>1.873823226</v>
      </c>
      <c r="O35" s="160">
        <f t="shared" si="11"/>
        <v>3.329246205</v>
      </c>
      <c r="P35" s="160">
        <f t="shared" si="12"/>
        <v>1.040613886</v>
      </c>
      <c r="Q35" s="161">
        <f t="shared" si="13"/>
        <v>1.798646265</v>
      </c>
      <c r="R35" s="161">
        <f t="shared" si="14"/>
        <v>1.944411143</v>
      </c>
      <c r="S35" s="160">
        <f t="shared" si="15"/>
        <v>2.436</v>
      </c>
      <c r="T35" s="160">
        <f t="shared" si="16"/>
        <v>3.053135314</v>
      </c>
      <c r="U35" s="160">
        <f t="shared" si="17"/>
        <v>1.097827063</v>
      </c>
      <c r="V35" s="161">
        <f t="shared" si="18"/>
        <v>1.63661233</v>
      </c>
      <c r="W35" s="160">
        <f t="shared" si="19"/>
        <v>0.999888</v>
      </c>
      <c r="X35" s="161">
        <f t="shared" si="20"/>
        <v>1.041513</v>
      </c>
      <c r="Y35" s="162">
        <f t="shared" si="21"/>
        <v>1.714925333</v>
      </c>
      <c r="Z35" s="162">
        <f t="shared" si="22"/>
        <v>2.263927833</v>
      </c>
      <c r="AA35" s="162">
        <f t="shared" si="23"/>
        <v>0.7957706332</v>
      </c>
      <c r="AB35" s="163">
        <f t="shared" si="24"/>
        <v>1.773632</v>
      </c>
      <c r="AC35" s="163">
        <f t="shared" si="25"/>
        <v>2.817548955</v>
      </c>
      <c r="AD35" s="163">
        <f t="shared" si="26"/>
        <v>0.918236191</v>
      </c>
      <c r="AE35" s="162">
        <f t="shared" si="27"/>
        <v>1.8888352</v>
      </c>
      <c r="AF35" s="162">
        <f t="shared" si="28"/>
        <v>1.452542838</v>
      </c>
      <c r="AG35" s="162">
        <f t="shared" si="29"/>
        <v>0.4357628515</v>
      </c>
      <c r="AH35" s="163">
        <f t="shared" si="30"/>
        <v>1.018526133</v>
      </c>
      <c r="AI35" s="163">
        <f t="shared" si="31"/>
        <v>0.261736267</v>
      </c>
      <c r="AJ35" s="164">
        <f t="shared" si="32"/>
        <v>1.0787868</v>
      </c>
    </row>
    <row r="36">
      <c r="A36" s="156">
        <f t="shared" si="33"/>
        <v>34</v>
      </c>
      <c r="B36" s="157">
        <v>32000.0</v>
      </c>
      <c r="C36" s="158">
        <f t="shared" si="34"/>
        <v>2.179504029</v>
      </c>
      <c r="D36" s="158">
        <f t="shared" si="35"/>
        <v>1.237548621</v>
      </c>
      <c r="E36" s="158">
        <f t="shared" si="1"/>
        <v>0.6834105299</v>
      </c>
      <c r="F36" s="159">
        <f t="shared" si="2"/>
        <v>1.76342</v>
      </c>
      <c r="G36" s="159">
        <f t="shared" si="3"/>
        <v>2.536361386</v>
      </c>
      <c r="H36" s="159">
        <f t="shared" si="4"/>
        <v>0.8599562772</v>
      </c>
      <c r="I36" s="158">
        <f t="shared" si="5"/>
        <v>1.706995</v>
      </c>
      <c r="J36" s="158">
        <f t="shared" si="6"/>
        <v>2.253458746</v>
      </c>
      <c r="K36" s="158">
        <f t="shared" si="7"/>
        <v>0.7920907492</v>
      </c>
      <c r="L36" s="159">
        <f t="shared" si="8"/>
        <v>2.145697758</v>
      </c>
      <c r="M36" s="158">
        <f t="shared" si="9"/>
        <v>0.98531</v>
      </c>
      <c r="N36" s="160">
        <f t="shared" si="10"/>
        <v>1.756709274</v>
      </c>
      <c r="O36" s="160">
        <f t="shared" si="11"/>
        <v>3.121168317</v>
      </c>
      <c r="P36" s="160">
        <f t="shared" si="12"/>
        <v>0.9755755182</v>
      </c>
      <c r="Q36" s="161">
        <f t="shared" si="13"/>
        <v>1.686230873</v>
      </c>
      <c r="R36" s="161">
        <f t="shared" si="14"/>
        <v>1.822885447</v>
      </c>
      <c r="S36" s="160">
        <f t="shared" si="15"/>
        <v>2.28375</v>
      </c>
      <c r="T36" s="160">
        <f t="shared" si="16"/>
        <v>2.862314356</v>
      </c>
      <c r="U36" s="160">
        <f t="shared" si="17"/>
        <v>1.029212871</v>
      </c>
      <c r="V36" s="161">
        <f t="shared" si="18"/>
        <v>1.534324059</v>
      </c>
      <c r="W36" s="160">
        <f t="shared" si="19"/>
        <v>0.937395</v>
      </c>
      <c r="X36" s="161">
        <f t="shared" si="20"/>
        <v>0.9764184375</v>
      </c>
      <c r="Y36" s="162">
        <f t="shared" si="21"/>
        <v>1.6077425</v>
      </c>
      <c r="Z36" s="162">
        <f t="shared" si="22"/>
        <v>2.122432343</v>
      </c>
      <c r="AA36" s="162">
        <f t="shared" si="23"/>
        <v>0.7460349686</v>
      </c>
      <c r="AB36" s="163">
        <f t="shared" si="24"/>
        <v>1.66278</v>
      </c>
      <c r="AC36" s="163">
        <f t="shared" si="25"/>
        <v>2.641452145</v>
      </c>
      <c r="AD36" s="163">
        <f t="shared" si="26"/>
        <v>0.860846429</v>
      </c>
      <c r="AE36" s="162">
        <f t="shared" si="27"/>
        <v>1.770783</v>
      </c>
      <c r="AF36" s="162">
        <f t="shared" si="28"/>
        <v>1.361758911</v>
      </c>
      <c r="AG36" s="162">
        <f t="shared" si="29"/>
        <v>0.4085276733</v>
      </c>
      <c r="AH36" s="163">
        <f t="shared" si="30"/>
        <v>0.95486825</v>
      </c>
      <c r="AI36" s="163">
        <f t="shared" si="31"/>
        <v>0.2453777503</v>
      </c>
      <c r="AJ36" s="164">
        <f t="shared" si="32"/>
        <v>1.011362625</v>
      </c>
    </row>
    <row r="37">
      <c r="A37" s="64">
        <f t="shared" si="33"/>
        <v>35</v>
      </c>
      <c r="B37" s="165">
        <v>34000.0</v>
      </c>
      <c r="C37" s="166">
        <f t="shared" si="34"/>
        <v>2.051297909</v>
      </c>
      <c r="D37" s="166">
        <f t="shared" si="35"/>
        <v>1.164751643</v>
      </c>
      <c r="E37" s="166">
        <f t="shared" si="1"/>
        <v>0.6432099105</v>
      </c>
      <c r="F37" s="167">
        <f t="shared" si="2"/>
        <v>1.659689412</v>
      </c>
      <c r="G37" s="167">
        <f t="shared" si="3"/>
        <v>2.387163658</v>
      </c>
      <c r="H37" s="167">
        <f t="shared" si="4"/>
        <v>0.8093706139</v>
      </c>
      <c r="I37" s="166">
        <f t="shared" si="5"/>
        <v>1.606583529</v>
      </c>
      <c r="J37" s="166">
        <f t="shared" si="6"/>
        <v>2.120902349</v>
      </c>
      <c r="K37" s="166">
        <f t="shared" si="7"/>
        <v>0.7454971757</v>
      </c>
      <c r="L37" s="167">
        <f t="shared" si="8"/>
        <v>2.019480242</v>
      </c>
      <c r="M37" s="166">
        <f t="shared" si="9"/>
        <v>0.9273505882</v>
      </c>
      <c r="N37" s="168">
        <f t="shared" si="10"/>
        <v>1.653373435</v>
      </c>
      <c r="O37" s="168">
        <f t="shared" si="11"/>
        <v>2.937570181</v>
      </c>
      <c r="P37" s="168">
        <f t="shared" si="12"/>
        <v>0.918188723</v>
      </c>
      <c r="Q37" s="169">
        <f t="shared" si="13"/>
        <v>1.587040822</v>
      </c>
      <c r="R37" s="169">
        <f t="shared" si="14"/>
        <v>1.715656891</v>
      </c>
      <c r="S37" s="168">
        <f t="shared" si="15"/>
        <v>2.149411765</v>
      </c>
      <c r="T37" s="168">
        <f t="shared" si="16"/>
        <v>2.693942924</v>
      </c>
      <c r="U37" s="168">
        <f t="shared" si="17"/>
        <v>0.9686709377</v>
      </c>
      <c r="V37" s="169">
        <f t="shared" si="18"/>
        <v>1.444069703</v>
      </c>
      <c r="W37" s="168">
        <f t="shared" si="19"/>
        <v>0.8822541176</v>
      </c>
      <c r="X37" s="169">
        <f t="shared" si="20"/>
        <v>0.9189820588</v>
      </c>
      <c r="Y37" s="170">
        <f t="shared" si="21"/>
        <v>1.513169412</v>
      </c>
      <c r="Z37" s="170">
        <f t="shared" si="22"/>
        <v>1.997583382</v>
      </c>
      <c r="AA37" s="170">
        <f t="shared" si="23"/>
        <v>0.7021505587</v>
      </c>
      <c r="AB37" s="171">
        <f t="shared" si="24"/>
        <v>1.564969412</v>
      </c>
      <c r="AC37" s="171">
        <f t="shared" si="25"/>
        <v>2.486072607</v>
      </c>
      <c r="AD37" s="171">
        <f t="shared" si="26"/>
        <v>0.8102084038</v>
      </c>
      <c r="AE37" s="170">
        <f t="shared" si="27"/>
        <v>1.666619294</v>
      </c>
      <c r="AF37" s="170">
        <f t="shared" si="28"/>
        <v>1.281655446</v>
      </c>
      <c r="AG37" s="170">
        <f t="shared" si="29"/>
        <v>0.3844966337</v>
      </c>
      <c r="AH37" s="171">
        <f t="shared" si="30"/>
        <v>0.8986995294</v>
      </c>
      <c r="AI37" s="171">
        <f t="shared" si="31"/>
        <v>0.230943765</v>
      </c>
      <c r="AJ37" s="172">
        <f t="shared" si="32"/>
        <v>0.9518707059</v>
      </c>
    </row>
    <row r="38">
      <c r="A38" s="156">
        <f t="shared" si="33"/>
        <v>36</v>
      </c>
      <c r="B38" s="175">
        <v>36000.0</v>
      </c>
      <c r="C38" s="158">
        <f t="shared" si="34"/>
        <v>1.937336914</v>
      </c>
      <c r="D38" s="158">
        <f t="shared" si="35"/>
        <v>1.100043219</v>
      </c>
      <c r="E38" s="158">
        <f t="shared" si="1"/>
        <v>0.6074760266</v>
      </c>
      <c r="F38" s="159">
        <f t="shared" si="2"/>
        <v>1.567484444</v>
      </c>
      <c r="G38" s="159">
        <f t="shared" si="3"/>
        <v>2.254543454</v>
      </c>
      <c r="H38" s="159">
        <f t="shared" si="4"/>
        <v>0.7644055798</v>
      </c>
      <c r="I38" s="158">
        <f t="shared" si="5"/>
        <v>1.517328889</v>
      </c>
      <c r="J38" s="158">
        <f t="shared" si="6"/>
        <v>2.003074441</v>
      </c>
      <c r="K38" s="158">
        <f t="shared" si="7"/>
        <v>0.7040806659</v>
      </c>
      <c r="L38" s="159">
        <f t="shared" si="8"/>
        <v>1.907286896</v>
      </c>
      <c r="M38" s="158">
        <f t="shared" si="9"/>
        <v>0.8758311111</v>
      </c>
      <c r="N38" s="160">
        <f t="shared" si="10"/>
        <v>1.561519355</v>
      </c>
      <c r="O38" s="160">
        <f t="shared" si="11"/>
        <v>2.774371837</v>
      </c>
      <c r="P38" s="160">
        <f t="shared" si="12"/>
        <v>0.8671782384</v>
      </c>
      <c r="Q38" s="161">
        <f t="shared" si="13"/>
        <v>1.498871887</v>
      </c>
      <c r="R38" s="161">
        <f t="shared" si="14"/>
        <v>1.62034262</v>
      </c>
      <c r="S38" s="160">
        <f t="shared" si="15"/>
        <v>2.03</v>
      </c>
      <c r="T38" s="160">
        <f t="shared" si="16"/>
        <v>2.544279428</v>
      </c>
      <c r="U38" s="160">
        <f t="shared" si="17"/>
        <v>0.9148558856</v>
      </c>
      <c r="V38" s="161">
        <f t="shared" si="18"/>
        <v>1.363843608</v>
      </c>
      <c r="W38" s="160">
        <f t="shared" si="19"/>
        <v>0.83324</v>
      </c>
      <c r="X38" s="161">
        <f t="shared" si="20"/>
        <v>0.8679275</v>
      </c>
      <c r="Y38" s="162">
        <f t="shared" si="21"/>
        <v>1.429104444</v>
      </c>
      <c r="Z38" s="162">
        <f t="shared" si="22"/>
        <v>1.886606527</v>
      </c>
      <c r="AA38" s="162">
        <f t="shared" si="23"/>
        <v>0.6631421944</v>
      </c>
      <c r="AB38" s="163">
        <f t="shared" si="24"/>
        <v>1.478026667</v>
      </c>
      <c r="AC38" s="163">
        <f t="shared" si="25"/>
        <v>2.347957462</v>
      </c>
      <c r="AD38" s="163">
        <f t="shared" si="26"/>
        <v>0.7651968258</v>
      </c>
      <c r="AE38" s="162">
        <f t="shared" si="27"/>
        <v>1.574029333</v>
      </c>
      <c r="AF38" s="162">
        <f t="shared" si="28"/>
        <v>1.210452365</v>
      </c>
      <c r="AG38" s="162">
        <f t="shared" si="29"/>
        <v>0.3631357096</v>
      </c>
      <c r="AH38" s="163">
        <f t="shared" si="30"/>
        <v>0.8487717778</v>
      </c>
      <c r="AI38" s="163">
        <f t="shared" si="31"/>
        <v>0.2181135558</v>
      </c>
      <c r="AJ38" s="164">
        <f t="shared" si="32"/>
        <v>0.898989</v>
      </c>
    </row>
    <row r="39">
      <c r="A39" s="156">
        <f t="shared" si="33"/>
        <v>37</v>
      </c>
      <c r="B39" s="175">
        <v>38000.0</v>
      </c>
      <c r="C39" s="158">
        <f t="shared" si="34"/>
        <v>1.835371814</v>
      </c>
      <c r="D39" s="158">
        <f t="shared" si="35"/>
        <v>1.042146207</v>
      </c>
      <c r="E39" s="158">
        <f t="shared" si="1"/>
        <v>0.5755036041</v>
      </c>
      <c r="F39" s="159">
        <f t="shared" si="2"/>
        <v>1.484985263</v>
      </c>
      <c r="G39" s="159">
        <f t="shared" si="3"/>
        <v>2.135883273</v>
      </c>
      <c r="H39" s="159">
        <f t="shared" si="4"/>
        <v>0.7241737071</v>
      </c>
      <c r="I39" s="158">
        <f t="shared" si="5"/>
        <v>1.437469474</v>
      </c>
      <c r="J39" s="158">
        <f t="shared" si="6"/>
        <v>1.89764947</v>
      </c>
      <c r="K39" s="158">
        <f t="shared" si="7"/>
        <v>0.6670237888</v>
      </c>
      <c r="L39" s="159">
        <f t="shared" si="8"/>
        <v>1.806903375</v>
      </c>
      <c r="M39" s="158">
        <f t="shared" si="9"/>
        <v>0.8297347368</v>
      </c>
      <c r="N39" s="160">
        <f t="shared" si="10"/>
        <v>1.479334126</v>
      </c>
      <c r="O39" s="160">
        <f t="shared" si="11"/>
        <v>2.628352267</v>
      </c>
      <c r="P39" s="160">
        <f t="shared" si="12"/>
        <v>0.8215372785</v>
      </c>
      <c r="Q39" s="161">
        <f t="shared" si="13"/>
        <v>1.419983893</v>
      </c>
      <c r="R39" s="161">
        <f t="shared" si="14"/>
        <v>1.535061429</v>
      </c>
      <c r="S39" s="160">
        <f t="shared" si="15"/>
        <v>1.923157895</v>
      </c>
      <c r="T39" s="160">
        <f t="shared" si="16"/>
        <v>2.410369984</v>
      </c>
      <c r="U39" s="160">
        <f t="shared" si="17"/>
        <v>0.8667055758</v>
      </c>
      <c r="V39" s="161">
        <f t="shared" si="18"/>
        <v>1.292062366</v>
      </c>
      <c r="W39" s="160">
        <f t="shared" si="19"/>
        <v>0.7893852632</v>
      </c>
      <c r="X39" s="161">
        <f t="shared" si="20"/>
        <v>0.8222471053</v>
      </c>
      <c r="Y39" s="162">
        <f t="shared" si="21"/>
        <v>1.353888421</v>
      </c>
      <c r="Z39" s="162">
        <f t="shared" si="22"/>
        <v>1.787311447</v>
      </c>
      <c r="AA39" s="162">
        <f t="shared" si="23"/>
        <v>0.6282399736</v>
      </c>
      <c r="AB39" s="163">
        <f t="shared" si="24"/>
        <v>1.400235789</v>
      </c>
      <c r="AC39" s="163">
        <f t="shared" si="25"/>
        <v>2.224380754</v>
      </c>
      <c r="AD39" s="163">
        <f t="shared" si="26"/>
        <v>0.7249233087</v>
      </c>
      <c r="AE39" s="162">
        <f t="shared" si="27"/>
        <v>1.491185684</v>
      </c>
      <c r="AF39" s="162">
        <f t="shared" si="28"/>
        <v>1.146744346</v>
      </c>
      <c r="AG39" s="162">
        <f t="shared" si="29"/>
        <v>0.3440233038</v>
      </c>
      <c r="AH39" s="163">
        <f t="shared" si="30"/>
        <v>0.8040995789</v>
      </c>
      <c r="AI39" s="163">
        <f t="shared" si="31"/>
        <v>0.206633895</v>
      </c>
      <c r="AJ39" s="164">
        <f t="shared" si="32"/>
        <v>0.8516737895</v>
      </c>
    </row>
    <row r="40">
      <c r="A40" s="156">
        <f t="shared" si="33"/>
        <v>38</v>
      </c>
      <c r="B40" s="175">
        <v>40000.0</v>
      </c>
      <c r="C40" s="158">
        <f t="shared" si="34"/>
        <v>1.743603223</v>
      </c>
      <c r="D40" s="158">
        <f t="shared" si="35"/>
        <v>0.9900388967</v>
      </c>
      <c r="E40" s="158">
        <f t="shared" si="1"/>
        <v>0.5467284239</v>
      </c>
      <c r="F40" s="159">
        <f t="shared" si="2"/>
        <v>1.410736</v>
      </c>
      <c r="G40" s="159">
        <f t="shared" si="3"/>
        <v>2.029089109</v>
      </c>
      <c r="H40" s="159">
        <f t="shared" si="4"/>
        <v>0.6879650218</v>
      </c>
      <c r="I40" s="158">
        <f t="shared" si="5"/>
        <v>1.365596</v>
      </c>
      <c r="J40" s="158">
        <f t="shared" si="6"/>
        <v>1.802766997</v>
      </c>
      <c r="K40" s="158">
        <f t="shared" si="7"/>
        <v>0.6336725993</v>
      </c>
      <c r="L40" s="159">
        <f t="shared" si="8"/>
        <v>1.716558206</v>
      </c>
      <c r="M40" s="158">
        <f t="shared" si="9"/>
        <v>0.788248</v>
      </c>
      <c r="N40" s="160">
        <f t="shared" si="10"/>
        <v>1.405367419</v>
      </c>
      <c r="O40" s="160">
        <f t="shared" si="11"/>
        <v>2.496934653</v>
      </c>
      <c r="P40" s="160">
        <f t="shared" si="12"/>
        <v>0.7804604146</v>
      </c>
      <c r="Q40" s="161">
        <f t="shared" si="13"/>
        <v>1.348984698</v>
      </c>
      <c r="R40" s="161">
        <f t="shared" si="14"/>
        <v>1.458308358</v>
      </c>
      <c r="S40" s="160">
        <f t="shared" si="15"/>
        <v>1.827</v>
      </c>
      <c r="T40" s="160">
        <f t="shared" si="16"/>
        <v>2.289851485</v>
      </c>
      <c r="U40" s="160">
        <f t="shared" si="17"/>
        <v>0.823370297</v>
      </c>
      <c r="V40" s="161">
        <f t="shared" si="18"/>
        <v>1.227459248</v>
      </c>
      <c r="W40" s="160">
        <f t="shared" si="19"/>
        <v>0.749916</v>
      </c>
      <c r="X40" s="161">
        <f t="shared" si="20"/>
        <v>0.78113475</v>
      </c>
      <c r="Y40" s="162">
        <f t="shared" si="21"/>
        <v>1.286194</v>
      </c>
      <c r="Z40" s="162">
        <f t="shared" si="22"/>
        <v>1.697945875</v>
      </c>
      <c r="AA40" s="162">
        <f t="shared" si="23"/>
        <v>0.5968279749</v>
      </c>
      <c r="AB40" s="163">
        <f t="shared" si="24"/>
        <v>1.330224</v>
      </c>
      <c r="AC40" s="163">
        <f t="shared" si="25"/>
        <v>2.113161716</v>
      </c>
      <c r="AD40" s="163">
        <f t="shared" si="26"/>
        <v>0.6886771432</v>
      </c>
      <c r="AE40" s="162">
        <f t="shared" si="27"/>
        <v>1.4166264</v>
      </c>
      <c r="AF40" s="162">
        <f t="shared" si="28"/>
        <v>1.089407129</v>
      </c>
      <c r="AG40" s="162">
        <f t="shared" si="29"/>
        <v>0.3268221386</v>
      </c>
      <c r="AH40" s="163">
        <f t="shared" si="30"/>
        <v>0.7638946</v>
      </c>
      <c r="AI40" s="163">
        <f t="shared" si="31"/>
        <v>0.1963022002</v>
      </c>
      <c r="AJ40" s="164">
        <f t="shared" si="32"/>
        <v>0.8090901</v>
      </c>
    </row>
    <row r="41">
      <c r="A41" s="156">
        <f t="shared" si="33"/>
        <v>39</v>
      </c>
      <c r="B41" s="175">
        <v>42000.0</v>
      </c>
      <c r="C41" s="158">
        <f t="shared" si="34"/>
        <v>1.660574498</v>
      </c>
      <c r="D41" s="158">
        <f t="shared" si="35"/>
        <v>0.9428941874</v>
      </c>
      <c r="E41" s="158">
        <f t="shared" si="1"/>
        <v>0.5206937371</v>
      </c>
      <c r="F41" s="159">
        <f t="shared" si="2"/>
        <v>1.343558095</v>
      </c>
      <c r="G41" s="159">
        <f t="shared" si="3"/>
        <v>1.932465818</v>
      </c>
      <c r="H41" s="159">
        <f t="shared" si="4"/>
        <v>0.6552047826</v>
      </c>
      <c r="I41" s="158">
        <f t="shared" si="5"/>
        <v>1.300567619</v>
      </c>
      <c r="J41" s="158">
        <f t="shared" si="6"/>
        <v>1.716920949</v>
      </c>
      <c r="K41" s="158">
        <f t="shared" si="7"/>
        <v>0.6034977137</v>
      </c>
      <c r="L41" s="159">
        <f t="shared" si="8"/>
        <v>1.634817339</v>
      </c>
      <c r="M41" s="158">
        <f t="shared" si="9"/>
        <v>0.750712381</v>
      </c>
      <c r="N41" s="160">
        <f t="shared" si="10"/>
        <v>1.338445161</v>
      </c>
      <c r="O41" s="160">
        <f t="shared" si="11"/>
        <v>2.378033003</v>
      </c>
      <c r="P41" s="160">
        <f t="shared" si="12"/>
        <v>0.7432956329</v>
      </c>
      <c r="Q41" s="161">
        <f t="shared" si="13"/>
        <v>1.284747332</v>
      </c>
      <c r="R41" s="161">
        <f t="shared" si="14"/>
        <v>1.388865102</v>
      </c>
      <c r="S41" s="160">
        <f t="shared" si="15"/>
        <v>1.74</v>
      </c>
      <c r="T41" s="160">
        <f t="shared" si="16"/>
        <v>2.180810938</v>
      </c>
      <c r="U41" s="160">
        <f t="shared" si="17"/>
        <v>0.7841621876</v>
      </c>
      <c r="V41" s="161">
        <f t="shared" si="18"/>
        <v>1.169008807</v>
      </c>
      <c r="W41" s="160">
        <f t="shared" si="19"/>
        <v>0.7142057143</v>
      </c>
      <c r="X41" s="161">
        <f t="shared" si="20"/>
        <v>0.7439378571</v>
      </c>
      <c r="Y41" s="162">
        <f t="shared" si="21"/>
        <v>1.224946667</v>
      </c>
      <c r="Z41" s="162">
        <f t="shared" si="22"/>
        <v>1.617091309</v>
      </c>
      <c r="AA41" s="162">
        <f t="shared" si="23"/>
        <v>0.5684075952</v>
      </c>
      <c r="AB41" s="163">
        <f t="shared" si="24"/>
        <v>1.26688</v>
      </c>
      <c r="AC41" s="163">
        <f t="shared" si="25"/>
        <v>2.012534968</v>
      </c>
      <c r="AD41" s="163">
        <f t="shared" si="26"/>
        <v>0.6558829936</v>
      </c>
      <c r="AE41" s="162">
        <f t="shared" si="27"/>
        <v>1.349168</v>
      </c>
      <c r="AF41" s="162">
        <f t="shared" si="28"/>
        <v>1.037530599</v>
      </c>
      <c r="AG41" s="162">
        <f t="shared" si="29"/>
        <v>0.3112591796</v>
      </c>
      <c r="AH41" s="163">
        <f t="shared" si="30"/>
        <v>0.7275186667</v>
      </c>
      <c r="AI41" s="163">
        <f t="shared" si="31"/>
        <v>0.1869544764</v>
      </c>
      <c r="AJ41" s="164">
        <f t="shared" si="32"/>
        <v>0.770562</v>
      </c>
    </row>
    <row r="42">
      <c r="A42" s="176">
        <f t="shared" si="33"/>
        <v>40</v>
      </c>
      <c r="B42" s="177">
        <v>44000.0</v>
      </c>
      <c r="C42" s="178">
        <f t="shared" si="34"/>
        <v>1.585093839</v>
      </c>
      <c r="D42" s="178">
        <f t="shared" si="35"/>
        <v>0.9000353607</v>
      </c>
      <c r="E42" s="178">
        <f t="shared" si="1"/>
        <v>0.4970258399</v>
      </c>
      <c r="F42" s="179">
        <f t="shared" si="2"/>
        <v>1.282487273</v>
      </c>
      <c r="G42" s="179">
        <f t="shared" si="3"/>
        <v>1.844626463</v>
      </c>
      <c r="H42" s="179">
        <f t="shared" si="4"/>
        <v>0.6254227471</v>
      </c>
      <c r="I42" s="178">
        <f t="shared" si="5"/>
        <v>1.241450909</v>
      </c>
      <c r="J42" s="178">
        <f t="shared" si="6"/>
        <v>1.638879088</v>
      </c>
      <c r="K42" s="178">
        <f t="shared" si="7"/>
        <v>0.5760659994</v>
      </c>
      <c r="L42" s="179">
        <f t="shared" si="8"/>
        <v>1.56050746</v>
      </c>
      <c r="M42" s="178">
        <f t="shared" si="9"/>
        <v>0.7165890909</v>
      </c>
      <c r="N42" s="180">
        <f t="shared" si="10"/>
        <v>1.277606745</v>
      </c>
      <c r="O42" s="180">
        <f t="shared" si="11"/>
        <v>2.269940594</v>
      </c>
      <c r="P42" s="180">
        <f t="shared" si="12"/>
        <v>0.7095094678</v>
      </c>
      <c r="Q42" s="181">
        <f t="shared" si="13"/>
        <v>1.226349726</v>
      </c>
      <c r="R42" s="181">
        <f t="shared" si="14"/>
        <v>1.325734871</v>
      </c>
      <c r="S42" s="180">
        <f t="shared" si="15"/>
        <v>1.660909091</v>
      </c>
      <c r="T42" s="180">
        <f t="shared" si="16"/>
        <v>2.081683168</v>
      </c>
      <c r="U42" s="180">
        <f t="shared" si="17"/>
        <v>0.7485184518</v>
      </c>
      <c r="V42" s="181">
        <f t="shared" si="18"/>
        <v>1.115872043</v>
      </c>
      <c r="W42" s="180">
        <f t="shared" si="19"/>
        <v>0.6817418182</v>
      </c>
      <c r="X42" s="181">
        <f t="shared" si="20"/>
        <v>0.7101225</v>
      </c>
      <c r="Y42" s="182">
        <f t="shared" si="21"/>
        <v>1.169267273</v>
      </c>
      <c r="Z42" s="182">
        <f t="shared" si="22"/>
        <v>1.543587159</v>
      </c>
      <c r="AA42" s="182">
        <f t="shared" si="23"/>
        <v>0.5425708863</v>
      </c>
      <c r="AB42" s="183">
        <f t="shared" si="24"/>
        <v>1.209294545</v>
      </c>
      <c r="AC42" s="183">
        <f t="shared" si="25"/>
        <v>1.921056106</v>
      </c>
      <c r="AD42" s="183">
        <f t="shared" si="26"/>
        <v>0.6260701302</v>
      </c>
      <c r="AE42" s="182">
        <f t="shared" si="27"/>
        <v>1.287842182</v>
      </c>
      <c r="AF42" s="182">
        <f t="shared" si="28"/>
        <v>0.990370117</v>
      </c>
      <c r="AG42" s="182">
        <f t="shared" si="29"/>
        <v>0.2971110351</v>
      </c>
      <c r="AH42" s="183">
        <f t="shared" si="30"/>
        <v>0.6944496364</v>
      </c>
      <c r="AI42" s="183">
        <f t="shared" si="31"/>
        <v>0.1784565457</v>
      </c>
      <c r="AJ42" s="184">
        <f t="shared" si="32"/>
        <v>0.7355364545</v>
      </c>
    </row>
    <row r="43">
      <c r="B43" s="7"/>
    </row>
    <row r="45">
      <c r="A45" s="1" t="s">
        <v>237</v>
      </c>
      <c r="B45" s="1" t="s">
        <v>238</v>
      </c>
      <c r="C45" s="1" t="s">
        <v>239</v>
      </c>
      <c r="D45" s="1" t="s">
        <v>240</v>
      </c>
      <c r="E45" s="1" t="s">
        <v>241</v>
      </c>
      <c r="F45" s="1" t="s">
        <v>242</v>
      </c>
      <c r="G45" s="1" t="s">
        <v>243</v>
      </c>
      <c r="H45" s="1" t="s">
        <v>244</v>
      </c>
      <c r="I45" s="1" t="s">
        <v>245</v>
      </c>
      <c r="J45" s="1" t="s">
        <v>246</v>
      </c>
      <c r="K45" s="1" t="s">
        <v>247</v>
      </c>
      <c r="L45" s="1" t="s">
        <v>248</v>
      </c>
      <c r="M45" s="1" t="s">
        <v>249</v>
      </c>
      <c r="N45" s="1" t="s">
        <v>250</v>
      </c>
      <c r="O45" s="1" t="s">
        <v>251</v>
      </c>
      <c r="X45" s="185">
        <v>0.0</v>
      </c>
      <c r="Y45" s="7">
        <v>0.0</v>
      </c>
      <c r="Z45" s="11">
        <f t="shared" ref="Z45:Z89" si="36">9.09*(Y45+1)</f>
        <v>9.09</v>
      </c>
      <c r="AA45" s="7"/>
      <c r="AB45" s="7">
        <v>1.0</v>
      </c>
    </row>
    <row r="46">
      <c r="A46" s="7" t="s">
        <v>150</v>
      </c>
      <c r="B46" s="20">
        <f>25453/140*100</f>
        <v>18180.71429</v>
      </c>
      <c r="C46" s="20">
        <f>8381/1.64</f>
        <v>5110.365854</v>
      </c>
      <c r="D46" s="14">
        <f>58.1*3.7</f>
        <v>214.97</v>
      </c>
      <c r="E46" s="7">
        <v>6.66</v>
      </c>
      <c r="F46" s="7">
        <v>1.35</v>
      </c>
      <c r="G46" s="14">
        <f>782.54-(28*H46)</f>
        <v>474.54</v>
      </c>
      <c r="H46" s="7">
        <v>11.0</v>
      </c>
      <c r="I46" s="7">
        <v>9.09</v>
      </c>
      <c r="J46" s="7">
        <v>3.0</v>
      </c>
      <c r="K46" s="12">
        <f>(7 * ($B$46*($E$46/100))) + (7 * (($B$46*1.1)*($E$46/100)))+ (7 * (($B$46*1.2)*($E$46/100)))+ (6 * (($B$46*1.3)*($E$46/100)))+ (7 * (($B$46*1.4)*($E$46/100)))+ (7 * (($B$46*1.5)*($E$46/100)))+ (4 * (($B$46*1.6)*($E$46/100)))</f>
        <v>69744.12891</v>
      </c>
      <c r="L46" s="12">
        <f t="shared" ref="L46:L48" si="37">((60/I46) * ($B46*($H46/100))) * J46</f>
        <v>39601.55587</v>
      </c>
      <c r="M46" s="14">
        <f>27.8-(18*N46)</f>
        <v>24.2</v>
      </c>
      <c r="N46" s="7">
        <v>0.2</v>
      </c>
      <c r="O46" s="12">
        <f t="shared" ref="O46:O48" si="38">(K46+L46)*N46</f>
        <v>21869.13696</v>
      </c>
      <c r="X46" s="186">
        <f t="shared" ref="X46:X89" si="39">X45+1.35</f>
        <v>1.35</v>
      </c>
      <c r="Y46" s="7">
        <v>0.0</v>
      </c>
      <c r="Z46" s="11">
        <f t="shared" si="36"/>
        <v>9.09</v>
      </c>
      <c r="AB46" s="14">
        <f t="shared" ref="AB46:AB51" si="40">AB45+1</f>
        <v>2</v>
      </c>
    </row>
    <row r="47">
      <c r="A47" s="7" t="s">
        <v>149</v>
      </c>
      <c r="B47" s="7">
        <v>19064.0</v>
      </c>
      <c r="C47" s="20">
        <f>8996/1.685</f>
        <v>5338.872404</v>
      </c>
      <c r="D47" s="14">
        <f t="shared" ref="D47:D48" si="41">408.11-(29*E47)</f>
        <v>214.97</v>
      </c>
      <c r="E47" s="7">
        <v>6.66</v>
      </c>
      <c r="F47" s="7">
        <v>1.35</v>
      </c>
      <c r="G47" s="14">
        <f>1201.02-(33*H47)</f>
        <v>491.52</v>
      </c>
      <c r="H47" s="7">
        <v>21.5</v>
      </c>
      <c r="I47" s="7">
        <v>9.09</v>
      </c>
      <c r="J47" s="7">
        <v>3.0</v>
      </c>
      <c r="K47" s="12">
        <f>(60/F47) * ($B47*($E47/100))</f>
        <v>56429.44</v>
      </c>
      <c r="L47" s="12">
        <f t="shared" si="37"/>
        <v>81163.56436</v>
      </c>
      <c r="M47" s="14">
        <f>28-(19*N47)</f>
        <v>24.2</v>
      </c>
      <c r="N47" s="7">
        <v>0.2</v>
      </c>
      <c r="O47" s="12">
        <f t="shared" si="38"/>
        <v>27518.60087</v>
      </c>
      <c r="X47" s="186">
        <f t="shared" si="39"/>
        <v>2.7</v>
      </c>
      <c r="Y47" s="7">
        <v>0.0</v>
      </c>
      <c r="Z47" s="11">
        <f t="shared" si="36"/>
        <v>9.09</v>
      </c>
      <c r="AB47" s="14">
        <f t="shared" si="40"/>
        <v>3</v>
      </c>
    </row>
    <row r="48">
      <c r="A48" s="7" t="s">
        <v>151</v>
      </c>
      <c r="B48" s="7">
        <v>18454.0</v>
      </c>
      <c r="C48" s="20">
        <f>8475/1.64</f>
        <v>5167.682927</v>
      </c>
      <c r="D48" s="14">
        <f t="shared" si="41"/>
        <v>214.97</v>
      </c>
      <c r="E48" s="7">
        <v>6.66</v>
      </c>
      <c r="F48" s="7">
        <v>1.35</v>
      </c>
      <c r="G48" s="14">
        <f>718.17-(29*H48)</f>
        <v>374.81</v>
      </c>
      <c r="H48" s="7">
        <v>11.84</v>
      </c>
      <c r="I48" s="7">
        <v>9.09</v>
      </c>
      <c r="J48" s="7">
        <v>5.0</v>
      </c>
      <c r="K48" s="12">
        <f>(60/F48) * ($B$48*($E$48/100))</f>
        <v>54623.84</v>
      </c>
      <c r="L48" s="12">
        <f t="shared" si="37"/>
        <v>72110.67987</v>
      </c>
      <c r="M48" s="14">
        <f>27.2-(15*N48)</f>
        <v>24.2</v>
      </c>
      <c r="N48" s="7">
        <v>0.2</v>
      </c>
      <c r="O48" s="12">
        <f t="shared" si="38"/>
        <v>25346.90397</v>
      </c>
      <c r="X48" s="186">
        <f t="shared" si="39"/>
        <v>4.05</v>
      </c>
      <c r="Y48" s="7">
        <v>0.0</v>
      </c>
      <c r="Z48" s="11">
        <f t="shared" si="36"/>
        <v>9.09</v>
      </c>
      <c r="AB48" s="14">
        <f t="shared" si="40"/>
        <v>4</v>
      </c>
    </row>
    <row r="49">
      <c r="A49" s="7" t="s">
        <v>148</v>
      </c>
      <c r="B49" s="7">
        <v>12129.0</v>
      </c>
      <c r="C49" s="20">
        <f>5468/1.61</f>
        <v>3396.273292</v>
      </c>
      <c r="D49" s="14">
        <f>283.42-(24*E49)</f>
        <v>159.1</v>
      </c>
      <c r="E49" s="14">
        <f>257.52-252.34</f>
        <v>5.18</v>
      </c>
      <c r="F49" s="7">
        <v>1.0</v>
      </c>
      <c r="K49" s="12">
        <f>(60/F49) * ($B49*($E49/100)) + ((60-9.09)/1) * (B49*(E49/100)) * 8.8/9.09</f>
        <v>68662.32824</v>
      </c>
      <c r="L49" s="12"/>
      <c r="O49" s="12"/>
      <c r="X49" s="186">
        <f t="shared" si="39"/>
        <v>5.4</v>
      </c>
      <c r="Y49" s="7">
        <v>0.0</v>
      </c>
      <c r="Z49" s="11">
        <f t="shared" si="36"/>
        <v>9.09</v>
      </c>
      <c r="AB49" s="14">
        <f t="shared" si="40"/>
        <v>5</v>
      </c>
    </row>
    <row r="50">
      <c r="A50" s="7" t="s">
        <v>152</v>
      </c>
      <c r="B50" s="7">
        <v>10652.0</v>
      </c>
      <c r="C50" s="20">
        <f>4802/1.61</f>
        <v>2982.608696</v>
      </c>
      <c r="D50" s="14">
        <f>374.81-(24*E50)</f>
        <v>214.97</v>
      </c>
      <c r="E50" s="14">
        <f>361.49-354.83</f>
        <v>6.66</v>
      </c>
      <c r="F50" s="7">
        <v>1.35</v>
      </c>
      <c r="K50" s="12">
        <f t="shared" ref="K50:K61" si="42">(60/F50) * (B50*(E50/100))</f>
        <v>31529.92</v>
      </c>
      <c r="L50" s="12"/>
      <c r="O50" s="12"/>
      <c r="X50" s="186">
        <f t="shared" si="39"/>
        <v>6.75</v>
      </c>
      <c r="Y50" s="7">
        <v>0.0</v>
      </c>
      <c r="Z50" s="11">
        <f t="shared" si="36"/>
        <v>9.09</v>
      </c>
      <c r="AB50" s="14">
        <f t="shared" si="40"/>
        <v>6</v>
      </c>
    </row>
    <row r="51">
      <c r="A51" s="7" t="s">
        <v>145</v>
      </c>
      <c r="B51" s="7">
        <v>18690.0</v>
      </c>
      <c r="C51" s="20"/>
      <c r="D51" s="14">
        <f>433.27-(24*E51)</f>
        <v>246.79</v>
      </c>
      <c r="E51" s="7">
        <f>441.04-433.27</f>
        <v>7.77</v>
      </c>
      <c r="F51" s="7">
        <v>1.55</v>
      </c>
      <c r="G51" s="14">
        <f>286.88-(29*H51)</f>
        <v>140.14</v>
      </c>
      <c r="H51" s="14">
        <f>291.94-286.88</f>
        <v>5.06</v>
      </c>
      <c r="I51" s="7">
        <v>9.09</v>
      </c>
      <c r="J51" s="7">
        <v>16.0</v>
      </c>
      <c r="K51" s="12">
        <f t="shared" si="42"/>
        <v>56214.69677</v>
      </c>
      <c r="L51" s="12">
        <f t="shared" ref="L51:L53" si="43">((60/I51) * ($B51*($H51/100))) * J51</f>
        <v>99877.38614</v>
      </c>
      <c r="M51" s="14">
        <f>25-(4*N51)</f>
        <v>24.2</v>
      </c>
      <c r="N51" s="7">
        <v>0.2</v>
      </c>
      <c r="O51" s="12">
        <f>(K51+L51)*N51</f>
        <v>31218.41658</v>
      </c>
      <c r="X51" s="186">
        <f t="shared" si="39"/>
        <v>8.1</v>
      </c>
      <c r="Y51" s="7">
        <v>0.0</v>
      </c>
      <c r="Z51" s="11">
        <f t="shared" si="36"/>
        <v>9.09</v>
      </c>
      <c r="AB51" s="14">
        <f t="shared" si="40"/>
        <v>7</v>
      </c>
    </row>
    <row r="52">
      <c r="A52" s="7" t="s">
        <v>252</v>
      </c>
      <c r="B52" s="20">
        <f>27004/151.5*100</f>
        <v>17824.42244</v>
      </c>
      <c r="C52" s="20"/>
      <c r="D52" s="14">
        <f>175.38-(0*E52)</f>
        <v>175.38</v>
      </c>
      <c r="E52" s="14">
        <f>180.93-175.38</f>
        <v>5.55</v>
      </c>
      <c r="F52" s="7">
        <v>1.1</v>
      </c>
      <c r="G52" s="14">
        <f>1594.33</f>
        <v>1594.33</v>
      </c>
      <c r="H52" s="14">
        <f>1643.91-1594.33</f>
        <v>49.58</v>
      </c>
      <c r="I52" s="7">
        <v>9.09</v>
      </c>
      <c r="J52" s="7">
        <v>1.0</v>
      </c>
      <c r="K52" s="12">
        <f t="shared" si="42"/>
        <v>53959.38794</v>
      </c>
      <c r="L52" s="12">
        <f t="shared" si="43"/>
        <v>58332.3343</v>
      </c>
      <c r="O52" s="12"/>
      <c r="X52" s="14">
        <f t="shared" si="39"/>
        <v>9.45</v>
      </c>
      <c r="Y52" s="7">
        <v>1.0</v>
      </c>
      <c r="Z52" s="11">
        <f t="shared" si="36"/>
        <v>18.18</v>
      </c>
      <c r="AA52" s="7"/>
      <c r="AB52" s="7">
        <v>1.0</v>
      </c>
    </row>
    <row r="53">
      <c r="A53" s="7" t="s">
        <v>253</v>
      </c>
      <c r="B53" s="7">
        <v>25230.0</v>
      </c>
      <c r="C53" s="20"/>
      <c r="D53" s="14">
        <f>371.48-(19*E53)</f>
        <v>238.48</v>
      </c>
      <c r="E53" s="14">
        <f>378.88-371.88</f>
        <v>7</v>
      </c>
      <c r="F53" s="7">
        <v>1.45</v>
      </c>
      <c r="G53" s="14">
        <f>618.86-(22*H53)</f>
        <v>376.86</v>
      </c>
      <c r="H53" s="7">
        <f>629.86-618.86</f>
        <v>11</v>
      </c>
      <c r="I53" s="7">
        <v>9.09</v>
      </c>
      <c r="J53" s="7">
        <v>5.0</v>
      </c>
      <c r="K53" s="12">
        <f t="shared" si="42"/>
        <v>73080</v>
      </c>
      <c r="L53" s="12">
        <f t="shared" si="43"/>
        <v>91594.05941</v>
      </c>
      <c r="M53" s="14">
        <f>27.8-(18*N53)</f>
        <v>24.2</v>
      </c>
      <c r="N53" s="7">
        <v>0.2</v>
      </c>
      <c r="O53" s="12">
        <f>(K53+L53)*N53</f>
        <v>32934.81188</v>
      </c>
      <c r="X53" s="14">
        <f t="shared" si="39"/>
        <v>10.8</v>
      </c>
      <c r="Y53" s="7">
        <v>1.0</v>
      </c>
      <c r="Z53" s="11">
        <f t="shared" si="36"/>
        <v>18.18</v>
      </c>
      <c r="AB53" s="14">
        <f t="shared" ref="AB53:AB58" si="44">AB52+1</f>
        <v>2</v>
      </c>
    </row>
    <row r="54">
      <c r="A54" s="7" t="s">
        <v>142</v>
      </c>
      <c r="B54" s="7">
        <f>24637/151.5*100</f>
        <v>16262.0462</v>
      </c>
      <c r="C54" s="20"/>
      <c r="D54" s="14">
        <f>255.67-(9*E54)</f>
        <v>199.06</v>
      </c>
      <c r="E54" s="14">
        <f>261.96-255.67</f>
        <v>6.29</v>
      </c>
      <c r="F54" s="7">
        <v>1.25</v>
      </c>
      <c r="K54" s="12">
        <f t="shared" si="42"/>
        <v>49098.3699</v>
      </c>
      <c r="L54" s="12"/>
      <c r="O54" s="12"/>
      <c r="X54" s="14">
        <f t="shared" si="39"/>
        <v>12.15</v>
      </c>
      <c r="Y54" s="7">
        <v>1.0</v>
      </c>
      <c r="Z54" s="11">
        <f t="shared" si="36"/>
        <v>18.18</v>
      </c>
      <c r="AB54" s="14">
        <f t="shared" si="44"/>
        <v>3</v>
      </c>
    </row>
    <row r="55">
      <c r="A55" s="7" t="s">
        <v>254</v>
      </c>
      <c r="B55" s="7">
        <v>10134.0</v>
      </c>
      <c r="C55" s="20"/>
      <c r="D55" s="14">
        <f>274.91-(9*E55)</f>
        <v>214.97</v>
      </c>
      <c r="E55" s="14">
        <f>281.57-274.91</f>
        <v>6.66</v>
      </c>
      <c r="F55" s="7">
        <v>1.35</v>
      </c>
      <c r="K55" s="12">
        <f t="shared" si="42"/>
        <v>29996.64</v>
      </c>
      <c r="L55" s="12"/>
      <c r="O55" s="12"/>
      <c r="X55" s="14">
        <f t="shared" si="39"/>
        <v>13.5</v>
      </c>
      <c r="Y55" s="7">
        <v>1.0</v>
      </c>
      <c r="Z55" s="11">
        <f t="shared" si="36"/>
        <v>18.18</v>
      </c>
      <c r="AB55" s="14">
        <f t="shared" si="44"/>
        <v>4</v>
      </c>
    </row>
    <row r="56">
      <c r="A56" s="7" t="s">
        <v>255</v>
      </c>
      <c r="B56" s="7">
        <v>10236.0</v>
      </c>
      <c r="C56" s="20"/>
      <c r="D56" s="14">
        <f>368.89-(14*E56)</f>
        <v>254.93</v>
      </c>
      <c r="E56" s="14">
        <f>377.03-368.89</f>
        <v>8.14</v>
      </c>
      <c r="F56" s="7">
        <v>1.6</v>
      </c>
      <c r="K56" s="12">
        <f t="shared" si="42"/>
        <v>31245.39</v>
      </c>
      <c r="L56" s="12"/>
      <c r="O56" s="12"/>
      <c r="X56" s="14">
        <f t="shared" si="39"/>
        <v>14.85</v>
      </c>
      <c r="Y56" s="7">
        <v>1.0</v>
      </c>
      <c r="Z56" s="11">
        <f t="shared" si="36"/>
        <v>18.18</v>
      </c>
      <c r="AB56" s="14">
        <f t="shared" si="44"/>
        <v>5</v>
      </c>
    </row>
    <row r="57">
      <c r="A57" s="7" t="s">
        <v>153</v>
      </c>
      <c r="B57" s="7">
        <v>17381.0</v>
      </c>
      <c r="C57" s="20"/>
      <c r="D57" s="14">
        <f>274.91-(9*E57)</f>
        <v>214.97</v>
      </c>
      <c r="E57" s="14">
        <f>281.57-274.91</f>
        <v>6.66</v>
      </c>
      <c r="F57" s="7">
        <v>1.35</v>
      </c>
      <c r="G57" s="14">
        <f>481.37-(9*H57)</f>
        <v>374.81</v>
      </c>
      <c r="H57" s="14">
        <f>493.21-481.37</f>
        <v>11.84</v>
      </c>
      <c r="I57" s="7">
        <v>9.09</v>
      </c>
      <c r="J57" s="7">
        <v>5.0</v>
      </c>
      <c r="K57" s="12">
        <f t="shared" si="42"/>
        <v>51447.76</v>
      </c>
      <c r="L57" s="12">
        <f t="shared" ref="L57:L60" si="45">((60/I57) * ($B57*($H57/100))) * J57</f>
        <v>67917.83498</v>
      </c>
      <c r="M57" s="14">
        <f>27-(14*N57)</f>
        <v>24.2</v>
      </c>
      <c r="N57" s="7">
        <v>0.2</v>
      </c>
      <c r="O57" s="12">
        <f t="shared" ref="O57:O58" si="46">(K57+L57)*N57</f>
        <v>23873.119</v>
      </c>
      <c r="X57" s="14">
        <f t="shared" si="39"/>
        <v>16.2</v>
      </c>
      <c r="Y57" s="7">
        <v>1.0</v>
      </c>
      <c r="Z57" s="11">
        <f t="shared" si="36"/>
        <v>18.18</v>
      </c>
      <c r="AB57" s="14">
        <f t="shared" si="44"/>
        <v>6</v>
      </c>
    </row>
    <row r="58">
      <c r="A58" s="7" t="s">
        <v>154</v>
      </c>
      <c r="B58" s="7">
        <v>17120.0</v>
      </c>
      <c r="C58" s="20"/>
      <c r="D58" s="14">
        <f t="shared" ref="D58:D61" si="47">179.82-(4*E58)</f>
        <v>159.1</v>
      </c>
      <c r="E58" s="7">
        <v>5.18</v>
      </c>
      <c r="F58" s="7">
        <v>1.0</v>
      </c>
      <c r="G58" s="14">
        <f>99.88-(4*H58)</f>
        <v>84.92</v>
      </c>
      <c r="H58" s="14">
        <f>103.62-99.88</f>
        <v>3.74</v>
      </c>
      <c r="I58" s="7">
        <v>9.09</v>
      </c>
      <c r="J58" s="7">
        <v>20.0</v>
      </c>
      <c r="K58" s="12">
        <f t="shared" si="42"/>
        <v>53208.96</v>
      </c>
      <c r="L58" s="12">
        <f t="shared" si="45"/>
        <v>84526.46865</v>
      </c>
      <c r="M58" s="14">
        <f>25-(4*N58)</f>
        <v>24.2</v>
      </c>
      <c r="N58" s="7">
        <v>0.2</v>
      </c>
      <c r="O58" s="12">
        <f t="shared" si="46"/>
        <v>27547.08573</v>
      </c>
      <c r="R58" s="12"/>
      <c r="X58" s="14">
        <f t="shared" si="39"/>
        <v>17.55</v>
      </c>
      <c r="Y58" s="7">
        <v>1.0</v>
      </c>
      <c r="Z58" s="11">
        <f t="shared" si="36"/>
        <v>18.18</v>
      </c>
      <c r="AB58" s="14">
        <f t="shared" si="44"/>
        <v>7</v>
      </c>
    </row>
    <row r="59">
      <c r="A59" s="7" t="s">
        <v>256</v>
      </c>
      <c r="B59" s="7">
        <v>18232.0</v>
      </c>
      <c r="C59" s="20"/>
      <c r="D59" s="14">
        <f t="shared" si="47"/>
        <v>159.1</v>
      </c>
      <c r="E59" s="14">
        <f t="shared" ref="E59:E61" si="48">185-179.82</f>
        <v>5.18</v>
      </c>
      <c r="F59" s="7">
        <v>1.0</v>
      </c>
      <c r="H59" s="14">
        <f>427.04-414.97</f>
        <v>12.07</v>
      </c>
      <c r="I59" s="7">
        <v>9.09</v>
      </c>
      <c r="J59" s="7">
        <v>3.0</v>
      </c>
      <c r="K59" s="12">
        <f t="shared" si="42"/>
        <v>56665.056</v>
      </c>
      <c r="L59" s="12">
        <f t="shared" si="45"/>
        <v>43576.28515</v>
      </c>
      <c r="M59" s="14">
        <f>32.5-(4*N59)</f>
        <v>31.3</v>
      </c>
      <c r="N59" s="7">
        <v>0.3</v>
      </c>
      <c r="O59" s="12">
        <f>((60/I59) * (($B59*N59)*($H59/100))) * J59</f>
        <v>13072.88554</v>
      </c>
      <c r="R59" s="12"/>
      <c r="X59" s="14">
        <f t="shared" si="39"/>
        <v>18.9</v>
      </c>
      <c r="Y59" s="7">
        <v>2.0</v>
      </c>
      <c r="Z59" s="11">
        <f t="shared" si="36"/>
        <v>27.27</v>
      </c>
      <c r="AA59" s="7"/>
      <c r="AB59" s="7">
        <v>1.0</v>
      </c>
    </row>
    <row r="60">
      <c r="A60" s="7" t="s">
        <v>257</v>
      </c>
      <c r="B60" s="7">
        <f>14747/150*100</f>
        <v>9831.333333</v>
      </c>
      <c r="C60" s="20"/>
      <c r="D60" s="14">
        <f t="shared" si="47"/>
        <v>159.1</v>
      </c>
      <c r="E60" s="14">
        <f t="shared" si="48"/>
        <v>5.18</v>
      </c>
      <c r="F60" s="7">
        <v>1.0</v>
      </c>
      <c r="G60" s="14">
        <f>146.96-(14*H60)</f>
        <v>113.08</v>
      </c>
      <c r="H60" s="14">
        <f>149.38-146.96</f>
        <v>2.42</v>
      </c>
      <c r="I60" s="7">
        <v>9.09</v>
      </c>
      <c r="J60" s="7">
        <v>5.0</v>
      </c>
      <c r="K60" s="12">
        <f t="shared" si="42"/>
        <v>30555.784</v>
      </c>
      <c r="L60" s="12">
        <f t="shared" si="45"/>
        <v>7852.088009</v>
      </c>
      <c r="R60" s="12"/>
      <c r="X60" s="14">
        <f t="shared" si="39"/>
        <v>20.25</v>
      </c>
      <c r="Y60" s="7">
        <v>2.0</v>
      </c>
      <c r="Z60" s="11">
        <f t="shared" si="36"/>
        <v>27.27</v>
      </c>
      <c r="AB60" s="14">
        <f t="shared" ref="AB60:AB65" si="49">AB59+1</f>
        <v>2</v>
      </c>
    </row>
    <row r="61">
      <c r="A61" s="7" t="s">
        <v>258</v>
      </c>
      <c r="B61" s="7">
        <v>10413.0</v>
      </c>
      <c r="C61" s="20"/>
      <c r="D61" s="14">
        <f t="shared" si="47"/>
        <v>159.1</v>
      </c>
      <c r="E61" s="14">
        <f t="shared" si="48"/>
        <v>5.18</v>
      </c>
      <c r="F61" s="7">
        <v>1.0</v>
      </c>
      <c r="K61" s="12">
        <f t="shared" si="42"/>
        <v>32363.604</v>
      </c>
      <c r="L61" s="12"/>
      <c r="R61" s="12"/>
      <c r="X61" s="14">
        <f t="shared" si="39"/>
        <v>21.6</v>
      </c>
      <c r="Y61" s="7">
        <v>2.0</v>
      </c>
      <c r="Z61" s="11">
        <f t="shared" si="36"/>
        <v>27.27</v>
      </c>
      <c r="AB61" s="14">
        <f t="shared" si="49"/>
        <v>3</v>
      </c>
    </row>
    <row r="62">
      <c r="A62" s="7" t="s">
        <v>259</v>
      </c>
      <c r="B62" s="7">
        <v>6824.0</v>
      </c>
      <c r="C62" s="20"/>
      <c r="R62" s="12"/>
      <c r="X62" s="14">
        <f t="shared" si="39"/>
        <v>22.95</v>
      </c>
      <c r="Y62" s="7">
        <v>2.0</v>
      </c>
      <c r="Z62" s="11">
        <f t="shared" si="36"/>
        <v>27.27</v>
      </c>
      <c r="AB62" s="14">
        <f t="shared" si="49"/>
        <v>4</v>
      </c>
    </row>
    <row r="63">
      <c r="A63" s="7" t="s">
        <v>260</v>
      </c>
      <c r="B63" s="7">
        <v>11943.0</v>
      </c>
      <c r="C63" s="20"/>
      <c r="R63" s="12"/>
      <c r="X63" s="14">
        <f t="shared" si="39"/>
        <v>24.3</v>
      </c>
      <c r="Y63" s="7">
        <v>2.0</v>
      </c>
      <c r="Z63" s="11">
        <f t="shared" si="36"/>
        <v>27.27</v>
      </c>
      <c r="AB63" s="14">
        <f t="shared" si="49"/>
        <v>5</v>
      </c>
    </row>
    <row r="64">
      <c r="A64" s="7" t="s">
        <v>261</v>
      </c>
      <c r="B64" s="7">
        <v>12182.0</v>
      </c>
      <c r="C64" s="20"/>
      <c r="R64" s="12"/>
      <c r="X64" s="14">
        <f t="shared" si="39"/>
        <v>25.65</v>
      </c>
      <c r="Y64" s="7">
        <v>2.0</v>
      </c>
      <c r="Z64" s="11">
        <f t="shared" si="36"/>
        <v>27.27</v>
      </c>
      <c r="AB64" s="14">
        <f t="shared" si="49"/>
        <v>6</v>
      </c>
    </row>
    <row r="65">
      <c r="A65" s="7" t="s">
        <v>262</v>
      </c>
      <c r="B65" s="7">
        <v>13676.0</v>
      </c>
      <c r="C65" s="20"/>
      <c r="R65" s="12"/>
      <c r="X65" s="14">
        <f t="shared" si="39"/>
        <v>27</v>
      </c>
      <c r="Y65" s="7">
        <v>2.0</v>
      </c>
      <c r="Z65" s="11">
        <f t="shared" si="36"/>
        <v>27.27</v>
      </c>
      <c r="AB65" s="14">
        <f t="shared" si="49"/>
        <v>7</v>
      </c>
    </row>
    <row r="66">
      <c r="A66" s="7" t="s">
        <v>263</v>
      </c>
      <c r="B66" s="7">
        <v>10273.0</v>
      </c>
      <c r="C66" s="20"/>
      <c r="X66" s="14">
        <f t="shared" si="39"/>
        <v>28.35</v>
      </c>
      <c r="Y66" s="7">
        <v>3.0</v>
      </c>
      <c r="Z66" s="11">
        <f t="shared" si="36"/>
        <v>36.36</v>
      </c>
      <c r="AA66" s="7"/>
      <c r="AB66" s="7">
        <v>1.0</v>
      </c>
    </row>
    <row r="67">
      <c r="X67" s="14">
        <f t="shared" si="39"/>
        <v>29.7</v>
      </c>
      <c r="Y67" s="7">
        <v>3.0</v>
      </c>
      <c r="Z67" s="11">
        <f t="shared" si="36"/>
        <v>36.36</v>
      </c>
      <c r="AB67" s="14">
        <f t="shared" ref="AB67:AB71" si="50">AB66+1</f>
        <v>2</v>
      </c>
    </row>
    <row r="68">
      <c r="X68" s="14">
        <f t="shared" si="39"/>
        <v>31.05</v>
      </c>
      <c r="Y68" s="7">
        <v>3.0</v>
      </c>
      <c r="Z68" s="11">
        <f t="shared" si="36"/>
        <v>36.36</v>
      </c>
      <c r="AB68" s="14">
        <f t="shared" si="50"/>
        <v>3</v>
      </c>
    </row>
    <row r="69">
      <c r="C69" s="7" t="s">
        <v>264</v>
      </c>
      <c r="D69" s="7" t="s">
        <v>265</v>
      </c>
      <c r="E69" s="7"/>
      <c r="F69" s="7" t="s">
        <v>266</v>
      </c>
      <c r="G69" s="7" t="s">
        <v>267</v>
      </c>
      <c r="H69" s="7"/>
      <c r="I69" s="7" t="s">
        <v>268</v>
      </c>
      <c r="X69" s="14">
        <f t="shared" si="39"/>
        <v>32.4</v>
      </c>
      <c r="Y69" s="7">
        <v>3.0</v>
      </c>
      <c r="Z69" s="11">
        <f t="shared" si="36"/>
        <v>36.36</v>
      </c>
      <c r="AB69" s="14">
        <f t="shared" si="50"/>
        <v>4</v>
      </c>
    </row>
    <row r="70">
      <c r="A70" s="7" t="s">
        <v>155</v>
      </c>
      <c r="B70" s="7" t="s">
        <v>269</v>
      </c>
      <c r="C70" s="7">
        <v>94.6</v>
      </c>
      <c r="D70" s="7">
        <v>97.68</v>
      </c>
      <c r="E70" s="7"/>
      <c r="F70" s="7">
        <v>1.0</v>
      </c>
      <c r="G70" s="14">
        <f t="shared" ref="G70:G71" si="51">D70-C70</f>
        <v>3.08</v>
      </c>
      <c r="I70" s="14">
        <f t="shared" ref="I70:I71" si="52">C70-(G70*(F70-1))</f>
        <v>94.6</v>
      </c>
      <c r="J70" s="14">
        <f t="shared" ref="J70:J71" si="53">G70/I70</f>
        <v>0.03255813953</v>
      </c>
      <c r="L70" s="14">
        <f>I70/120*100</f>
        <v>78.83333333</v>
      </c>
      <c r="X70" s="14">
        <f t="shared" si="39"/>
        <v>33.75</v>
      </c>
      <c r="Y70" s="7">
        <v>3.0</v>
      </c>
      <c r="Z70" s="11">
        <f t="shared" si="36"/>
        <v>36.36</v>
      </c>
      <c r="AB70" s="14">
        <f t="shared" si="50"/>
        <v>5</v>
      </c>
    </row>
    <row r="71">
      <c r="A71" s="7" t="s">
        <v>155</v>
      </c>
      <c r="B71" s="7" t="s">
        <v>270</v>
      </c>
      <c r="C71" s="7">
        <v>138.51</v>
      </c>
      <c r="D71" s="7">
        <v>142.5</v>
      </c>
      <c r="E71" s="7"/>
      <c r="F71" s="7">
        <v>5.0</v>
      </c>
      <c r="G71" s="14">
        <f t="shared" si="51"/>
        <v>3.99</v>
      </c>
      <c r="I71" s="14">
        <f t="shared" si="52"/>
        <v>122.55</v>
      </c>
      <c r="J71" s="14">
        <f t="shared" si="53"/>
        <v>0.03255813953</v>
      </c>
      <c r="L71" s="14">
        <f>I71/185*100</f>
        <v>66.24324324</v>
      </c>
      <c r="X71" s="14">
        <f t="shared" si="39"/>
        <v>35.1</v>
      </c>
      <c r="Y71" s="7">
        <v>3.0</v>
      </c>
      <c r="Z71" s="11">
        <f t="shared" si="36"/>
        <v>36.36</v>
      </c>
      <c r="AB71" s="14">
        <f t="shared" si="50"/>
        <v>6</v>
      </c>
    </row>
    <row r="72">
      <c r="X72" s="14">
        <f t="shared" si="39"/>
        <v>36.45</v>
      </c>
      <c r="Y72" s="7">
        <v>4.0</v>
      </c>
      <c r="Z72" s="11">
        <f t="shared" si="36"/>
        <v>45.45</v>
      </c>
      <c r="AA72" s="7"/>
      <c r="AB72" s="7">
        <v>1.0</v>
      </c>
    </row>
    <row r="73">
      <c r="X73" s="14">
        <f t="shared" si="39"/>
        <v>37.8</v>
      </c>
      <c r="Y73" s="7">
        <v>4.0</v>
      </c>
      <c r="Z73" s="11">
        <f t="shared" si="36"/>
        <v>45.45</v>
      </c>
      <c r="AB73" s="14">
        <f t="shared" ref="AB73:AB78" si="54">AB72+1</f>
        <v>2</v>
      </c>
    </row>
    <row r="74">
      <c r="A74" s="7" t="s">
        <v>271</v>
      </c>
      <c r="B74" s="7" t="s">
        <v>272</v>
      </c>
      <c r="C74" s="187">
        <v>0.62</v>
      </c>
      <c r="D74" s="14">
        <f>C74*1.2</f>
        <v>0.744</v>
      </c>
      <c r="X74" s="14">
        <f t="shared" si="39"/>
        <v>39.15</v>
      </c>
      <c r="Y74" s="7">
        <v>4.0</v>
      </c>
      <c r="Z74" s="11">
        <f t="shared" si="36"/>
        <v>45.45</v>
      </c>
      <c r="AB74" s="14">
        <f t="shared" si="54"/>
        <v>3</v>
      </c>
    </row>
    <row r="75">
      <c r="B75" s="7" t="s">
        <v>273</v>
      </c>
      <c r="X75" s="14">
        <f t="shared" si="39"/>
        <v>40.5</v>
      </c>
      <c r="Y75" s="7">
        <v>4.0</v>
      </c>
      <c r="Z75" s="11">
        <f t="shared" si="36"/>
        <v>45.45</v>
      </c>
      <c r="AB75" s="14">
        <f t="shared" si="54"/>
        <v>4</v>
      </c>
    </row>
    <row r="76">
      <c r="X76" s="14">
        <f t="shared" si="39"/>
        <v>41.85</v>
      </c>
      <c r="Y76" s="7">
        <v>4.0</v>
      </c>
      <c r="Z76" s="11">
        <f t="shared" si="36"/>
        <v>45.45</v>
      </c>
      <c r="AB76" s="14">
        <f t="shared" si="54"/>
        <v>5</v>
      </c>
    </row>
    <row r="77">
      <c r="X77" s="14">
        <f t="shared" si="39"/>
        <v>43.2</v>
      </c>
      <c r="Y77" s="7">
        <v>4.0</v>
      </c>
      <c r="Z77" s="11">
        <f t="shared" si="36"/>
        <v>45.45</v>
      </c>
      <c r="AB77" s="14">
        <f t="shared" si="54"/>
        <v>6</v>
      </c>
    </row>
    <row r="78">
      <c r="A78" s="1" t="s">
        <v>274</v>
      </c>
      <c r="B78" s="36"/>
      <c r="C78" s="1" t="s">
        <v>249</v>
      </c>
      <c r="D78" s="1" t="s">
        <v>250</v>
      </c>
      <c r="E78" s="1"/>
      <c r="F78" s="1" t="s">
        <v>242</v>
      </c>
      <c r="G78" s="1" t="s">
        <v>243</v>
      </c>
      <c r="H78" s="1"/>
      <c r="I78" s="1" t="s">
        <v>244</v>
      </c>
      <c r="J78" s="1" t="s">
        <v>245</v>
      </c>
      <c r="K78" s="1"/>
      <c r="L78" s="1" t="s">
        <v>246</v>
      </c>
      <c r="M78" s="1" t="s">
        <v>247</v>
      </c>
      <c r="N78" s="1" t="s">
        <v>248</v>
      </c>
      <c r="X78" s="14">
        <f t="shared" si="39"/>
        <v>44.55</v>
      </c>
      <c r="Y78" s="7">
        <v>4.0</v>
      </c>
      <c r="Z78" s="11">
        <f t="shared" si="36"/>
        <v>45.45</v>
      </c>
      <c r="AB78" s="14">
        <f t="shared" si="54"/>
        <v>7</v>
      </c>
    </row>
    <row r="79">
      <c r="A79" s="7" t="s">
        <v>150</v>
      </c>
      <c r="B79" s="20">
        <f>25453/140*100</f>
        <v>18180.71429</v>
      </c>
      <c r="C79" s="14">
        <f>58.1*3.7</f>
        <v>214.97</v>
      </c>
      <c r="D79" s="7">
        <v>6.66</v>
      </c>
      <c r="E79" s="7"/>
      <c r="F79" s="7">
        <v>1.35</v>
      </c>
      <c r="G79" s="14">
        <f>782.54-(28*I79)</f>
        <v>474.54</v>
      </c>
      <c r="H79" s="7"/>
      <c r="I79" s="7">
        <v>11.0</v>
      </c>
      <c r="J79" s="7">
        <v>9.09</v>
      </c>
      <c r="K79" s="7"/>
      <c r="L79" s="7">
        <v>3.0</v>
      </c>
      <c r="M79" s="12">
        <f>(7 * ($B$46*($E$46/100))) + (7 * (($B$46*1.1)*($E$46/100)))+ (7 * (($B$46*1.2)*($E$46/100)))+ (6 * (($B$46*1.3)*($E$46/100)))+ (7 * (($B$46*1.4)*($E$46/100)))+ (7 * (($B$46*1.5)*($E$46/100)))+ (4 * (($B$46*1.6)*($E$46/100)))</f>
        <v>69744.12891</v>
      </c>
      <c r="N79" s="12">
        <f t="shared" ref="N79:N81" si="55">((60/J79) * ($B79*($I79/100))) * L79</f>
        <v>39601.55587</v>
      </c>
      <c r="X79" s="14">
        <f t="shared" si="39"/>
        <v>45.9</v>
      </c>
      <c r="Y79" s="7">
        <v>5.0</v>
      </c>
      <c r="Z79" s="11">
        <f t="shared" si="36"/>
        <v>54.54</v>
      </c>
      <c r="AA79" s="7"/>
      <c r="AB79" s="7">
        <v>1.0</v>
      </c>
    </row>
    <row r="80">
      <c r="A80" s="7" t="s">
        <v>149</v>
      </c>
      <c r="B80" s="7">
        <v>19064.0</v>
      </c>
      <c r="C80" s="14">
        <f t="shared" ref="C80:C81" si="56">408.11-(29*D80)</f>
        <v>214.97</v>
      </c>
      <c r="D80" s="7">
        <v>6.66</v>
      </c>
      <c r="E80" s="7"/>
      <c r="F80" s="7">
        <v>1.35</v>
      </c>
      <c r="G80" s="14">
        <f>1201.02-(33*I80)</f>
        <v>491.52</v>
      </c>
      <c r="H80" s="7"/>
      <c r="I80" s="7">
        <v>21.5</v>
      </c>
      <c r="J80" s="7">
        <v>9.09</v>
      </c>
      <c r="K80" s="7"/>
      <c r="L80" s="7">
        <v>3.0</v>
      </c>
      <c r="M80" s="12">
        <f>(60/F80) * ($B$47*($E$47/100))</f>
        <v>56429.44</v>
      </c>
      <c r="N80" s="12">
        <f t="shared" si="55"/>
        <v>81163.56436</v>
      </c>
      <c r="X80" s="14">
        <f t="shared" si="39"/>
        <v>47.25</v>
      </c>
      <c r="Y80" s="7">
        <v>5.0</v>
      </c>
      <c r="Z80" s="11">
        <f t="shared" si="36"/>
        <v>54.54</v>
      </c>
      <c r="AB80" s="14">
        <f t="shared" ref="AB80:AB85" si="57">AB79+1</f>
        <v>2</v>
      </c>
    </row>
    <row r="81">
      <c r="A81" s="7" t="s">
        <v>151</v>
      </c>
      <c r="B81" s="7">
        <v>18454.0</v>
      </c>
      <c r="C81" s="14">
        <f t="shared" si="56"/>
        <v>214.97</v>
      </c>
      <c r="D81" s="7">
        <v>6.66</v>
      </c>
      <c r="E81" s="7"/>
      <c r="F81" s="7">
        <v>1.35</v>
      </c>
      <c r="G81" s="14">
        <f>718.17-(29*I81)</f>
        <v>374.81</v>
      </c>
      <c r="H81" s="7"/>
      <c r="I81" s="7">
        <v>11.84</v>
      </c>
      <c r="J81" s="7">
        <v>9.09</v>
      </c>
      <c r="K81" s="7"/>
      <c r="L81" s="7">
        <v>5.0</v>
      </c>
      <c r="M81" s="12">
        <f>(60/F81) * ($B$48*($E$48/100))</f>
        <v>54623.84</v>
      </c>
      <c r="N81" s="12">
        <f t="shared" si="55"/>
        <v>72110.67987</v>
      </c>
      <c r="X81" s="14">
        <f t="shared" si="39"/>
        <v>48.6</v>
      </c>
      <c r="Y81" s="7">
        <v>5.0</v>
      </c>
      <c r="Z81" s="11">
        <f t="shared" si="36"/>
        <v>54.54</v>
      </c>
      <c r="AB81" s="14">
        <f t="shared" si="57"/>
        <v>3</v>
      </c>
    </row>
    <row r="82">
      <c r="A82" s="7" t="s">
        <v>148</v>
      </c>
      <c r="B82" s="7">
        <v>12129.0</v>
      </c>
      <c r="C82" s="14">
        <f>283.42-(24*D82)</f>
        <v>159.1</v>
      </c>
      <c r="D82" s="14">
        <f>257.52-252.34</f>
        <v>5.18</v>
      </c>
      <c r="E82" s="7"/>
      <c r="F82" s="7">
        <v>1.0</v>
      </c>
      <c r="M82" s="12">
        <f t="shared" ref="M82:M83" si="58">(60/F82) * (B82*(D82/100)) + ((60-9.09)/1) * (B82*(D82/100)) * 8.8/9.09</f>
        <v>68662.32824</v>
      </c>
      <c r="N82" s="12"/>
      <c r="X82" s="14">
        <f t="shared" si="39"/>
        <v>49.95</v>
      </c>
      <c r="Y82" s="7">
        <v>5.0</v>
      </c>
      <c r="Z82" s="11">
        <f t="shared" si="36"/>
        <v>54.54</v>
      </c>
      <c r="AB82" s="14">
        <f t="shared" si="57"/>
        <v>4</v>
      </c>
    </row>
    <row r="83">
      <c r="A83" s="7" t="s">
        <v>152</v>
      </c>
      <c r="B83" s="7">
        <v>10652.0</v>
      </c>
      <c r="C83" s="14">
        <f>374.81-(24*D83)</f>
        <v>214.97</v>
      </c>
      <c r="D83" s="14">
        <f>361.49-354.83</f>
        <v>6.66</v>
      </c>
      <c r="E83" s="7"/>
      <c r="F83" s="7">
        <v>1.35</v>
      </c>
      <c r="M83" s="12">
        <f t="shared" si="58"/>
        <v>66494.41604</v>
      </c>
      <c r="N83" s="12"/>
      <c r="X83" s="14">
        <f t="shared" si="39"/>
        <v>51.3</v>
      </c>
      <c r="Y83" s="7">
        <v>5.0</v>
      </c>
      <c r="Z83" s="11">
        <f t="shared" si="36"/>
        <v>54.54</v>
      </c>
      <c r="AB83" s="14">
        <f t="shared" si="57"/>
        <v>5</v>
      </c>
    </row>
    <row r="84">
      <c r="A84" s="7" t="s">
        <v>145</v>
      </c>
      <c r="B84" s="7">
        <v>18690.0</v>
      </c>
      <c r="C84" s="14">
        <f>433.27-(24*D84)</f>
        <v>246.79</v>
      </c>
      <c r="D84" s="7">
        <f>441.04-433.27</f>
        <v>7.77</v>
      </c>
      <c r="E84" s="7"/>
      <c r="F84" s="7">
        <v>1.55</v>
      </c>
      <c r="G84" s="14">
        <f>286.88-(29*I84)</f>
        <v>140.14</v>
      </c>
      <c r="I84" s="14">
        <f>291.94-286.88</f>
        <v>5.06</v>
      </c>
      <c r="J84" s="7">
        <v>9.09</v>
      </c>
      <c r="K84" s="7"/>
      <c r="L84" s="7">
        <v>16.0</v>
      </c>
      <c r="M84" s="12">
        <f t="shared" ref="M84:M94" si="59">(60/F84) * (B84*(D84/100))</f>
        <v>56214.69677</v>
      </c>
      <c r="N84" s="12">
        <f t="shared" ref="N84:N86" si="60">((60/J84) * ($B84*($I84/100))) * L84</f>
        <v>99877.38614</v>
      </c>
      <c r="X84" s="14">
        <f t="shared" si="39"/>
        <v>52.65</v>
      </c>
      <c r="Y84" s="7">
        <v>5.0</v>
      </c>
      <c r="Z84" s="11">
        <f t="shared" si="36"/>
        <v>54.54</v>
      </c>
      <c r="AB84" s="14">
        <f t="shared" si="57"/>
        <v>6</v>
      </c>
    </row>
    <row r="85">
      <c r="A85" s="7" t="s">
        <v>252</v>
      </c>
      <c r="B85" s="20">
        <f>27004/151.5*100</f>
        <v>17824.42244</v>
      </c>
      <c r="C85" s="14">
        <f>175.38-(0*D85)</f>
        <v>175.38</v>
      </c>
      <c r="D85" s="14">
        <f>180.93-175.38</f>
        <v>5.55</v>
      </c>
      <c r="E85" s="7"/>
      <c r="F85" s="7">
        <v>1.1</v>
      </c>
      <c r="G85" s="14">
        <f>1594.33</f>
        <v>1594.33</v>
      </c>
      <c r="I85" s="14">
        <f>1643.91-1594.33</f>
        <v>49.58</v>
      </c>
      <c r="J85" s="7">
        <v>9.09</v>
      </c>
      <c r="K85" s="7"/>
      <c r="L85" s="7">
        <v>1.0</v>
      </c>
      <c r="M85" s="12">
        <f t="shared" si="59"/>
        <v>53959.38794</v>
      </c>
      <c r="N85" s="12">
        <f t="shared" si="60"/>
        <v>58332.3343</v>
      </c>
      <c r="X85" s="14">
        <f t="shared" si="39"/>
        <v>54</v>
      </c>
      <c r="Y85" s="7">
        <v>5.0</v>
      </c>
      <c r="Z85" s="11">
        <f t="shared" si="36"/>
        <v>54.54</v>
      </c>
      <c r="AB85" s="14">
        <f t="shared" si="57"/>
        <v>7</v>
      </c>
    </row>
    <row r="86">
      <c r="A86" s="7" t="s">
        <v>253</v>
      </c>
      <c r="B86" s="7">
        <v>25230.0</v>
      </c>
      <c r="C86" s="14">
        <f>371.48-(19*D86)</f>
        <v>238.48</v>
      </c>
      <c r="D86" s="14">
        <f>378.88-371.88</f>
        <v>7</v>
      </c>
      <c r="E86" s="7"/>
      <c r="F86" s="7">
        <v>1.45</v>
      </c>
      <c r="G86" s="14">
        <f>618.86-(22*I86)</f>
        <v>376.86</v>
      </c>
      <c r="H86" s="7"/>
      <c r="I86" s="7">
        <f>629.86-618.86</f>
        <v>11</v>
      </c>
      <c r="J86" s="7">
        <v>9.09</v>
      </c>
      <c r="K86" s="7"/>
      <c r="L86" s="7">
        <v>5.0</v>
      </c>
      <c r="M86" s="12">
        <f t="shared" si="59"/>
        <v>73080</v>
      </c>
      <c r="N86" s="12">
        <f t="shared" si="60"/>
        <v>91594.05941</v>
      </c>
      <c r="X86" s="14">
        <f t="shared" si="39"/>
        <v>55.35</v>
      </c>
      <c r="Y86" s="7">
        <v>6.0</v>
      </c>
      <c r="Z86" s="11">
        <f t="shared" si="36"/>
        <v>63.63</v>
      </c>
      <c r="AA86" s="7"/>
      <c r="AB86" s="7">
        <v>1.0</v>
      </c>
    </row>
    <row r="87">
      <c r="A87" s="7" t="s">
        <v>142</v>
      </c>
      <c r="B87" s="7">
        <f>24637/151.5*100</f>
        <v>16262.0462</v>
      </c>
      <c r="C87" s="14">
        <f>255.67-(9*D87)</f>
        <v>199.06</v>
      </c>
      <c r="D87" s="14">
        <f>261.96-255.67</f>
        <v>6.29</v>
      </c>
      <c r="E87" s="7"/>
      <c r="F87" s="7">
        <v>1.25</v>
      </c>
      <c r="M87" s="12">
        <f t="shared" si="59"/>
        <v>49098.3699</v>
      </c>
      <c r="N87" s="12"/>
      <c r="X87" s="14">
        <f t="shared" si="39"/>
        <v>56.7</v>
      </c>
      <c r="Y87" s="7">
        <v>6.0</v>
      </c>
      <c r="Z87" s="11">
        <f t="shared" si="36"/>
        <v>63.63</v>
      </c>
      <c r="AB87" s="14">
        <f t="shared" ref="AB87:AB89" si="61">AB86+1</f>
        <v>2</v>
      </c>
    </row>
    <row r="88">
      <c r="A88" s="7" t="s">
        <v>254</v>
      </c>
      <c r="B88" s="7">
        <v>10134.0</v>
      </c>
      <c r="C88" s="14">
        <f>274.91-(9*D88)</f>
        <v>214.97</v>
      </c>
      <c r="D88" s="14">
        <f>281.57-274.91</f>
        <v>6.66</v>
      </c>
      <c r="E88" s="7"/>
      <c r="F88" s="7">
        <v>1.35</v>
      </c>
      <c r="M88" s="12">
        <f t="shared" si="59"/>
        <v>29996.64</v>
      </c>
      <c r="N88" s="12"/>
      <c r="X88" s="14">
        <f t="shared" si="39"/>
        <v>58.05</v>
      </c>
      <c r="Y88" s="7">
        <v>6.0</v>
      </c>
      <c r="Z88" s="11">
        <f t="shared" si="36"/>
        <v>63.63</v>
      </c>
      <c r="AB88" s="14">
        <f t="shared" si="61"/>
        <v>3</v>
      </c>
    </row>
    <row r="89">
      <c r="A89" s="7" t="s">
        <v>255</v>
      </c>
      <c r="B89" s="7">
        <v>10236.0</v>
      </c>
      <c r="C89" s="14">
        <f>368.89-(14*D89)</f>
        <v>254.93</v>
      </c>
      <c r="D89" s="14">
        <f>377.03-368.89</f>
        <v>8.14</v>
      </c>
      <c r="E89" s="7"/>
      <c r="F89" s="7">
        <v>1.6</v>
      </c>
      <c r="M89" s="12">
        <f t="shared" si="59"/>
        <v>31245.39</v>
      </c>
      <c r="N89" s="12"/>
      <c r="X89" s="14">
        <f t="shared" si="39"/>
        <v>59.4</v>
      </c>
      <c r="Y89" s="7">
        <v>6.0</v>
      </c>
      <c r="Z89" s="11">
        <f t="shared" si="36"/>
        <v>63.63</v>
      </c>
      <c r="AB89" s="14">
        <f t="shared" si="61"/>
        <v>4</v>
      </c>
    </row>
    <row r="90">
      <c r="A90" s="7" t="s">
        <v>153</v>
      </c>
      <c r="B90" s="7">
        <v>17381.0</v>
      </c>
      <c r="C90" s="14">
        <f>274.91-(9*D90)</f>
        <v>214.97</v>
      </c>
      <c r="D90" s="14">
        <f>281.57-274.91</f>
        <v>6.66</v>
      </c>
      <c r="E90" s="7"/>
      <c r="F90" s="7">
        <v>1.35</v>
      </c>
      <c r="G90" s="14">
        <f>481.37-(9*I90)</f>
        <v>374.81</v>
      </c>
      <c r="I90" s="14">
        <f>493.21-481.37</f>
        <v>11.84</v>
      </c>
      <c r="J90" s="7">
        <v>9.09</v>
      </c>
      <c r="K90" s="7"/>
      <c r="L90" s="7">
        <v>5.0</v>
      </c>
      <c r="M90" s="12">
        <f t="shared" si="59"/>
        <v>51447.76</v>
      </c>
      <c r="N90" s="12">
        <f t="shared" ref="N90:N93" si="62">((60/J90) * ($B90*($I90/100))) * L90</f>
        <v>67917.83498</v>
      </c>
    </row>
    <row r="91">
      <c r="A91" s="7" t="s">
        <v>154</v>
      </c>
      <c r="B91" s="7">
        <v>17120.0</v>
      </c>
      <c r="C91" s="14">
        <f t="shared" ref="C91:C94" si="63">179.82-(4*D91)</f>
        <v>159.1</v>
      </c>
      <c r="D91" s="7">
        <v>5.18</v>
      </c>
      <c r="E91" s="7"/>
      <c r="F91" s="7">
        <v>1.0</v>
      </c>
      <c r="G91" s="14">
        <f>99.88-(4*I91)</f>
        <v>84.92</v>
      </c>
      <c r="I91" s="14">
        <f>103.62-99.88</f>
        <v>3.74</v>
      </c>
      <c r="J91" s="7">
        <v>9.09</v>
      </c>
      <c r="K91" s="7"/>
      <c r="L91" s="7">
        <v>20.0</v>
      </c>
      <c r="M91" s="12">
        <f t="shared" si="59"/>
        <v>53208.96</v>
      </c>
      <c r="N91" s="12">
        <f t="shared" si="62"/>
        <v>84526.46865</v>
      </c>
    </row>
    <row r="92">
      <c r="A92" s="7" t="s">
        <v>256</v>
      </c>
      <c r="B92" s="7">
        <v>18232.0</v>
      </c>
      <c r="C92" s="14">
        <f t="shared" si="63"/>
        <v>159.1</v>
      </c>
      <c r="D92" s="14">
        <f t="shared" ref="D92:D94" si="64">185-179.82</f>
        <v>5.18</v>
      </c>
      <c r="E92" s="7"/>
      <c r="F92" s="7">
        <v>1.0</v>
      </c>
      <c r="I92" s="14">
        <f>427.04-414.97</f>
        <v>12.07</v>
      </c>
      <c r="J92" s="7">
        <v>9.09</v>
      </c>
      <c r="K92" s="7"/>
      <c r="L92" s="7">
        <v>3.0</v>
      </c>
      <c r="M92" s="12">
        <f t="shared" si="59"/>
        <v>56665.056</v>
      </c>
      <c r="N92" s="12">
        <f t="shared" si="62"/>
        <v>43576.28515</v>
      </c>
    </row>
    <row r="93">
      <c r="A93" s="7" t="s">
        <v>257</v>
      </c>
      <c r="B93" s="7">
        <f>14747/150*100</f>
        <v>9831.333333</v>
      </c>
      <c r="C93" s="14">
        <f t="shared" si="63"/>
        <v>159.1</v>
      </c>
      <c r="D93" s="14">
        <f t="shared" si="64"/>
        <v>5.18</v>
      </c>
      <c r="E93" s="7"/>
      <c r="F93" s="7">
        <v>1.0</v>
      </c>
      <c r="G93" s="14">
        <f>146.96-(14*I93)</f>
        <v>113.08</v>
      </c>
      <c r="I93" s="14">
        <f>149.38-146.96</f>
        <v>2.42</v>
      </c>
      <c r="J93" s="7">
        <v>9.09</v>
      </c>
      <c r="K93" s="7"/>
      <c r="L93" s="7">
        <v>5.0</v>
      </c>
      <c r="M93" s="12">
        <f t="shared" si="59"/>
        <v>30555.784</v>
      </c>
      <c r="N93" s="12">
        <f t="shared" si="62"/>
        <v>7852.088009</v>
      </c>
    </row>
    <row r="94">
      <c r="A94" s="7" t="s">
        <v>258</v>
      </c>
      <c r="B94" s="7">
        <v>10413.0</v>
      </c>
      <c r="C94" s="14">
        <f t="shared" si="63"/>
        <v>159.1</v>
      </c>
      <c r="D94" s="14">
        <f t="shared" si="64"/>
        <v>5.18</v>
      </c>
      <c r="E94" s="7"/>
      <c r="F94" s="7">
        <v>1.0</v>
      </c>
      <c r="M94" s="12">
        <f t="shared" si="59"/>
        <v>32363.604</v>
      </c>
      <c r="N94" s="12"/>
    </row>
  </sheetData>
  <mergeCells count="2">
    <mergeCell ref="A1:AJ1"/>
    <mergeCell ref="A2:AJ2"/>
  </mergeCells>
  <conditionalFormatting sqref="M109:M125">
    <cfRule type="colorScale" priority="1">
      <colorScale>
        <cfvo type="min"/>
        <cfvo type="percentile" val="50"/>
        <cfvo type="max"/>
        <color rgb="FFE67C73"/>
        <color rgb="FFFFF2CC"/>
        <color rgb="FF57BB8A"/>
      </colorScale>
    </cfRule>
  </conditionalFormatting>
  <conditionalFormatting sqref="C4:AJ42">
    <cfRule type="expression" dxfId="0" priority="2">
      <formula>$A4=C$43</formula>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6" max="6" width="11.88"/>
    <col customWidth="1" min="8" max="8" width="8.75"/>
    <col customWidth="1" min="10" max="10" width="14.38"/>
    <col customWidth="1" min="11" max="11" width="14.88"/>
  </cols>
  <sheetData>
    <row r="1">
      <c r="A1" s="188" t="s">
        <v>275</v>
      </c>
      <c r="L1" s="189"/>
    </row>
    <row r="2">
      <c r="A2" s="7" t="s">
        <v>74</v>
      </c>
      <c r="B2" s="18" t="s">
        <v>276</v>
      </c>
      <c r="C2" s="18" t="s">
        <v>87</v>
      </c>
      <c r="D2" s="18" t="s">
        <v>277</v>
      </c>
      <c r="E2" s="7" t="s">
        <v>278</v>
      </c>
      <c r="F2" s="7" t="s">
        <v>279</v>
      </c>
      <c r="G2" s="7" t="s">
        <v>280</v>
      </c>
      <c r="H2" s="18" t="s">
        <v>281</v>
      </c>
      <c r="I2" s="190" t="s">
        <v>282</v>
      </c>
      <c r="J2" s="190" t="s">
        <v>283</v>
      </c>
      <c r="K2" s="7" t="s">
        <v>284</v>
      </c>
      <c r="L2" s="191" t="s">
        <v>285</v>
      </c>
      <c r="O2" s="7" t="s">
        <v>286</v>
      </c>
    </row>
    <row r="3">
      <c r="A3" s="7">
        <v>0.0</v>
      </c>
      <c r="B3" s="18">
        <v>31059.0</v>
      </c>
      <c r="C3" s="18">
        <v>0.0</v>
      </c>
      <c r="D3" s="18">
        <v>0.0</v>
      </c>
      <c r="E3" s="7">
        <v>895.0</v>
      </c>
      <c r="F3" s="18"/>
      <c r="G3" s="7">
        <v>119.0</v>
      </c>
      <c r="H3" s="18"/>
      <c r="I3" s="190">
        <v>0.05</v>
      </c>
      <c r="J3" s="190">
        <v>0.025</v>
      </c>
      <c r="L3" s="191"/>
      <c r="O3" s="7" t="s">
        <v>287</v>
      </c>
    </row>
    <row r="4">
      <c r="A4" s="7">
        <f t="shared" ref="A4:A43" si="1">A3+1</f>
        <v>1</v>
      </c>
      <c r="B4" s="18">
        <v>32612.0</v>
      </c>
      <c r="C4" s="18">
        <v>225000.0</v>
      </c>
      <c r="D4" s="18">
        <v>1500.0</v>
      </c>
      <c r="E4" s="7">
        <v>940.0</v>
      </c>
      <c r="F4" s="18">
        <f t="shared" ref="F4:F43" si="2">E4-E3</f>
        <v>45</v>
      </c>
      <c r="G4" s="7">
        <v>125.0</v>
      </c>
      <c r="H4" s="18">
        <f t="shared" ref="H4:H43" si="3">G4-G3</f>
        <v>6</v>
      </c>
      <c r="I4" s="190">
        <v>0.0525</v>
      </c>
      <c r="J4" s="190">
        <v>0.0262</v>
      </c>
      <c r="L4" s="191"/>
      <c r="O4" s="7" t="s">
        <v>288</v>
      </c>
    </row>
    <row r="5">
      <c r="A5" s="7">
        <f t="shared" si="1"/>
        <v>2</v>
      </c>
      <c r="B5" s="18">
        <v>34165.0</v>
      </c>
      <c r="C5" s="18">
        <v>225000.0</v>
      </c>
      <c r="D5" s="18">
        <v>1500.0</v>
      </c>
      <c r="E5" s="7">
        <v>985.0</v>
      </c>
      <c r="F5" s="18">
        <f t="shared" si="2"/>
        <v>45</v>
      </c>
      <c r="G5" s="7">
        <v>131.0</v>
      </c>
      <c r="H5" s="18">
        <f t="shared" si="3"/>
        <v>6</v>
      </c>
      <c r="I5" s="190">
        <v>0.055</v>
      </c>
      <c r="J5" s="190">
        <v>0.0275</v>
      </c>
      <c r="L5" s="191"/>
    </row>
    <row r="6">
      <c r="A6" s="7">
        <f t="shared" si="1"/>
        <v>3</v>
      </c>
      <c r="B6" s="18">
        <v>35718.0</v>
      </c>
      <c r="C6" s="18">
        <v>225000.0</v>
      </c>
      <c r="D6" s="18">
        <v>1500.0</v>
      </c>
      <c r="E6" s="7">
        <v>1030.0</v>
      </c>
      <c r="F6" s="18">
        <f t="shared" si="2"/>
        <v>45</v>
      </c>
      <c r="G6" s="7">
        <v>137.0</v>
      </c>
      <c r="H6" s="18">
        <f t="shared" si="3"/>
        <v>6</v>
      </c>
      <c r="I6" s="190">
        <v>0.0575</v>
      </c>
      <c r="J6" s="190">
        <v>0.0288</v>
      </c>
      <c r="L6" s="191"/>
    </row>
    <row r="7">
      <c r="A7" s="7">
        <f t="shared" si="1"/>
        <v>4</v>
      </c>
      <c r="B7" s="18">
        <v>37270.0</v>
      </c>
      <c r="C7" s="18">
        <v>225000.0</v>
      </c>
      <c r="D7" s="18">
        <v>1500.0</v>
      </c>
      <c r="E7" s="7">
        <v>1075.0</v>
      </c>
      <c r="F7" s="18">
        <f t="shared" si="2"/>
        <v>45</v>
      </c>
      <c r="G7" s="7">
        <v>143.0</v>
      </c>
      <c r="H7" s="18">
        <f t="shared" si="3"/>
        <v>6</v>
      </c>
      <c r="I7" s="190">
        <v>0.06</v>
      </c>
      <c r="J7" s="190">
        <v>0.03</v>
      </c>
      <c r="L7" s="191"/>
    </row>
    <row r="8">
      <c r="A8" s="7">
        <f t="shared" si="1"/>
        <v>5</v>
      </c>
      <c r="B8" s="18">
        <v>38824.0</v>
      </c>
      <c r="C8" s="18">
        <v>337500.0</v>
      </c>
      <c r="D8" s="18">
        <v>2200.0</v>
      </c>
      <c r="E8" s="7">
        <v>1119.0</v>
      </c>
      <c r="F8" s="18">
        <f t="shared" si="2"/>
        <v>44</v>
      </c>
      <c r="G8" s="7">
        <v>149.0</v>
      </c>
      <c r="H8" s="18">
        <f t="shared" si="3"/>
        <v>6</v>
      </c>
      <c r="I8" s="190">
        <v>0.0625</v>
      </c>
      <c r="J8" s="190">
        <v>0.0312</v>
      </c>
      <c r="L8" s="191"/>
    </row>
    <row r="9">
      <c r="A9" s="7">
        <f t="shared" si="1"/>
        <v>6</v>
      </c>
      <c r="B9" s="18">
        <v>40377.0</v>
      </c>
      <c r="C9" s="18">
        <v>337500.0</v>
      </c>
      <c r="D9" s="18">
        <v>2200.0</v>
      </c>
      <c r="E9" s="7">
        <v>1164.0</v>
      </c>
      <c r="F9" s="18">
        <f t="shared" si="2"/>
        <v>45</v>
      </c>
      <c r="G9" s="7">
        <v>155.0</v>
      </c>
      <c r="H9" s="18">
        <f t="shared" si="3"/>
        <v>6</v>
      </c>
      <c r="I9" s="190">
        <v>0.065</v>
      </c>
      <c r="J9" s="190">
        <v>0.0325</v>
      </c>
      <c r="L9" s="191"/>
    </row>
    <row r="10">
      <c r="A10" s="7">
        <f t="shared" si="1"/>
        <v>7</v>
      </c>
      <c r="B10" s="18">
        <v>41929.0</v>
      </c>
      <c r="C10" s="18">
        <v>337500.0</v>
      </c>
      <c r="D10" s="18">
        <v>2200.0</v>
      </c>
      <c r="E10" s="7">
        <v>1209.0</v>
      </c>
      <c r="F10" s="18">
        <f t="shared" si="2"/>
        <v>45</v>
      </c>
      <c r="G10" s="7">
        <v>161.0</v>
      </c>
      <c r="H10" s="18">
        <f t="shared" si="3"/>
        <v>6</v>
      </c>
      <c r="I10" s="190">
        <v>0.0675</v>
      </c>
      <c r="J10" s="190">
        <v>0.0338</v>
      </c>
      <c r="L10" s="191"/>
    </row>
    <row r="11">
      <c r="A11" s="7">
        <f t="shared" si="1"/>
        <v>8</v>
      </c>
      <c r="B11" s="18">
        <v>43482.0</v>
      </c>
      <c r="C11" s="18">
        <v>337500.0</v>
      </c>
      <c r="D11" s="18">
        <v>2200.0</v>
      </c>
      <c r="E11" s="7">
        <v>1254.0</v>
      </c>
      <c r="F11" s="18">
        <f t="shared" si="2"/>
        <v>45</v>
      </c>
      <c r="G11" s="7">
        <v>167.0</v>
      </c>
      <c r="H11" s="18">
        <f t="shared" si="3"/>
        <v>6</v>
      </c>
      <c r="I11" s="190">
        <v>0.07</v>
      </c>
      <c r="J11" s="190">
        <v>0.035</v>
      </c>
      <c r="L11" s="191"/>
    </row>
    <row r="12">
      <c r="A12" s="7">
        <f t="shared" si="1"/>
        <v>9</v>
      </c>
      <c r="B12" s="18">
        <v>45035.0</v>
      </c>
      <c r="C12" s="18">
        <v>450000.0</v>
      </c>
      <c r="D12" s="18">
        <v>3000.0</v>
      </c>
      <c r="E12" s="7">
        <v>1299.0</v>
      </c>
      <c r="F12" s="18">
        <f t="shared" si="2"/>
        <v>45</v>
      </c>
      <c r="G12" s="7">
        <v>173.0</v>
      </c>
      <c r="H12" s="18">
        <f t="shared" si="3"/>
        <v>6</v>
      </c>
      <c r="I12" s="190">
        <v>0.0725</v>
      </c>
      <c r="J12" s="190">
        <v>0.0362</v>
      </c>
      <c r="L12" s="191"/>
    </row>
    <row r="13">
      <c r="A13" s="7">
        <f t="shared" si="1"/>
        <v>10</v>
      </c>
      <c r="B13" s="18">
        <v>49713.0</v>
      </c>
      <c r="C13" s="18">
        <v>450000.0</v>
      </c>
      <c r="D13" s="18">
        <v>3000.0</v>
      </c>
      <c r="E13" s="7">
        <v>1343.0</v>
      </c>
      <c r="F13" s="18">
        <f t="shared" si="2"/>
        <v>44</v>
      </c>
      <c r="G13" s="7">
        <v>179.0</v>
      </c>
      <c r="H13" s="18">
        <f t="shared" si="3"/>
        <v>6</v>
      </c>
      <c r="I13" s="190">
        <v>0.075</v>
      </c>
      <c r="J13" s="190">
        <v>0.0375</v>
      </c>
      <c r="K13" s="7">
        <v>250.0</v>
      </c>
      <c r="L13" s="191"/>
    </row>
    <row r="14">
      <c r="A14" s="7">
        <f t="shared" si="1"/>
        <v>11</v>
      </c>
      <c r="B14" s="18">
        <v>51266.0</v>
      </c>
      <c r="C14" s="18">
        <v>450000.0</v>
      </c>
      <c r="D14" s="18">
        <v>3000.0</v>
      </c>
      <c r="E14" s="7">
        <v>1388.0</v>
      </c>
      <c r="F14" s="18">
        <f t="shared" si="2"/>
        <v>45</v>
      </c>
      <c r="G14" s="7">
        <v>185.0</v>
      </c>
      <c r="H14" s="18">
        <f t="shared" si="3"/>
        <v>6</v>
      </c>
      <c r="I14" s="190">
        <v>0.0775</v>
      </c>
      <c r="J14" s="190">
        <v>0.0388</v>
      </c>
      <c r="K14" s="7">
        <v>250.0</v>
      </c>
      <c r="L14" s="191"/>
    </row>
    <row r="15">
      <c r="A15" s="7">
        <f t="shared" si="1"/>
        <v>12</v>
      </c>
      <c r="B15" s="18">
        <v>52819.0</v>
      </c>
      <c r="C15" s="18">
        <v>450000.0</v>
      </c>
      <c r="D15" s="18">
        <v>3000.0</v>
      </c>
      <c r="E15" s="7">
        <v>1433.0</v>
      </c>
      <c r="F15" s="18">
        <f t="shared" si="2"/>
        <v>45</v>
      </c>
      <c r="G15" s="7">
        <v>191.0</v>
      </c>
      <c r="H15" s="18">
        <f t="shared" si="3"/>
        <v>6</v>
      </c>
      <c r="I15" s="190">
        <v>0.08</v>
      </c>
      <c r="J15" s="190">
        <v>0.04</v>
      </c>
      <c r="K15" s="7">
        <v>250.0</v>
      </c>
      <c r="L15" s="189"/>
    </row>
    <row r="16">
      <c r="A16" s="7">
        <f t="shared" si="1"/>
        <v>13</v>
      </c>
      <c r="B16" s="18">
        <v>54372.0</v>
      </c>
      <c r="C16" s="18">
        <v>562500.0</v>
      </c>
      <c r="D16" s="18">
        <v>3700.0</v>
      </c>
      <c r="E16" s="7">
        <v>1478.0</v>
      </c>
      <c r="F16" s="18">
        <f t="shared" si="2"/>
        <v>45</v>
      </c>
      <c r="G16" s="7">
        <v>197.0</v>
      </c>
      <c r="H16" s="18">
        <f t="shared" si="3"/>
        <v>6</v>
      </c>
      <c r="I16" s="190">
        <v>0.0825</v>
      </c>
      <c r="J16" s="190">
        <v>0.0412</v>
      </c>
      <c r="K16" s="7">
        <v>250.0</v>
      </c>
      <c r="L16" s="189"/>
    </row>
    <row r="17">
      <c r="A17" s="7">
        <f t="shared" si="1"/>
        <v>14</v>
      </c>
      <c r="B17" s="18">
        <v>55925.0</v>
      </c>
      <c r="C17" s="18">
        <v>562500.0</v>
      </c>
      <c r="D17" s="18">
        <v>3700.0</v>
      </c>
      <c r="E17" s="7">
        <v>1522.0</v>
      </c>
      <c r="F17" s="18">
        <f t="shared" si="2"/>
        <v>44</v>
      </c>
      <c r="G17" s="7">
        <v>203.0</v>
      </c>
      <c r="H17" s="18">
        <f t="shared" si="3"/>
        <v>6</v>
      </c>
      <c r="I17" s="190">
        <v>0.085</v>
      </c>
      <c r="J17" s="190">
        <v>0.0425</v>
      </c>
      <c r="K17" s="7">
        <v>250.0</v>
      </c>
      <c r="L17" s="189"/>
    </row>
    <row r="18">
      <c r="A18" s="7">
        <f t="shared" si="1"/>
        <v>15</v>
      </c>
      <c r="B18" s="18">
        <v>57489.0</v>
      </c>
      <c r="C18" s="18">
        <v>562500.0</v>
      </c>
      <c r="D18" s="18">
        <v>3700.0</v>
      </c>
      <c r="E18" s="7">
        <v>1567.0</v>
      </c>
      <c r="F18" s="18">
        <f t="shared" si="2"/>
        <v>45</v>
      </c>
      <c r="G18" s="7">
        <v>209.0</v>
      </c>
      <c r="H18" s="18">
        <f t="shared" si="3"/>
        <v>6</v>
      </c>
      <c r="I18" s="190">
        <v>0.0875</v>
      </c>
      <c r="J18" s="190">
        <v>0.0438</v>
      </c>
      <c r="K18" s="7">
        <v>250.0</v>
      </c>
      <c r="L18" s="189"/>
    </row>
    <row r="19">
      <c r="A19" s="7">
        <f t="shared" si="1"/>
        <v>16</v>
      </c>
      <c r="B19" s="18">
        <v>59031.0</v>
      </c>
      <c r="C19" s="18">
        <v>562500.0</v>
      </c>
      <c r="D19" s="18">
        <v>3700.0</v>
      </c>
      <c r="E19" s="7">
        <v>1612.0</v>
      </c>
      <c r="F19" s="18">
        <f t="shared" si="2"/>
        <v>45</v>
      </c>
      <c r="G19" s="7">
        <v>215.0</v>
      </c>
      <c r="H19" s="18">
        <f t="shared" si="3"/>
        <v>6</v>
      </c>
      <c r="I19" s="190">
        <v>0.09</v>
      </c>
      <c r="J19" s="190">
        <v>0.045</v>
      </c>
      <c r="K19" s="7">
        <v>250.0</v>
      </c>
      <c r="L19" s="189"/>
    </row>
    <row r="20">
      <c r="A20" s="7">
        <f t="shared" si="1"/>
        <v>17</v>
      </c>
      <c r="B20" s="18">
        <v>60584.0</v>
      </c>
      <c r="C20" s="18">
        <v>675000.0</v>
      </c>
      <c r="D20" s="18">
        <v>4500.0</v>
      </c>
      <c r="E20" s="7">
        <v>1657.0</v>
      </c>
      <c r="F20" s="18">
        <f t="shared" si="2"/>
        <v>45</v>
      </c>
      <c r="G20" s="7">
        <v>220.0</v>
      </c>
      <c r="H20" s="18">
        <f t="shared" si="3"/>
        <v>5</v>
      </c>
      <c r="I20" s="190">
        <v>0.0925</v>
      </c>
      <c r="J20" s="190">
        <v>0.0462</v>
      </c>
      <c r="K20" s="7">
        <v>250.0</v>
      </c>
      <c r="L20" s="189"/>
    </row>
    <row r="21">
      <c r="A21" s="7">
        <f t="shared" si="1"/>
        <v>18</v>
      </c>
      <c r="B21" s="18">
        <v>62137.0</v>
      </c>
      <c r="C21" s="18">
        <v>675000.0</v>
      </c>
      <c r="D21" s="18">
        <v>4500.0</v>
      </c>
      <c r="E21" s="7">
        <v>1702.0</v>
      </c>
      <c r="F21" s="18">
        <f t="shared" si="2"/>
        <v>45</v>
      </c>
      <c r="G21" s="7">
        <v>226.0</v>
      </c>
      <c r="H21" s="18">
        <f t="shared" si="3"/>
        <v>6</v>
      </c>
      <c r="I21" s="190">
        <v>0.095</v>
      </c>
      <c r="J21" s="190">
        <v>0.0475</v>
      </c>
      <c r="K21" s="7">
        <v>250.0</v>
      </c>
      <c r="L21" s="189"/>
    </row>
    <row r="22">
      <c r="A22" s="7">
        <f t="shared" si="1"/>
        <v>19</v>
      </c>
      <c r="B22" s="18">
        <v>63690.0</v>
      </c>
      <c r="C22" s="18">
        <v>675000.0</v>
      </c>
      <c r="D22" s="18">
        <v>4500.0</v>
      </c>
      <c r="E22" s="7">
        <v>1746.0</v>
      </c>
      <c r="F22" s="18">
        <f t="shared" si="2"/>
        <v>44</v>
      </c>
      <c r="G22" s="7">
        <v>232.0</v>
      </c>
      <c r="H22" s="18">
        <f t="shared" si="3"/>
        <v>6</v>
      </c>
      <c r="I22" s="190">
        <v>0.0975</v>
      </c>
      <c r="J22" s="190">
        <v>0.0488</v>
      </c>
      <c r="K22" s="7">
        <v>250.0</v>
      </c>
      <c r="L22" s="189"/>
    </row>
    <row r="23">
      <c r="A23" s="7">
        <f t="shared" si="1"/>
        <v>20</v>
      </c>
      <c r="B23" s="18">
        <v>73083.0</v>
      </c>
      <c r="C23" s="18">
        <v>675000.0</v>
      </c>
      <c r="D23" s="18">
        <v>4500.0</v>
      </c>
      <c r="E23" s="7">
        <v>1791.0</v>
      </c>
      <c r="F23" s="18">
        <f t="shared" si="2"/>
        <v>45</v>
      </c>
      <c r="G23" s="7">
        <v>238.0</v>
      </c>
      <c r="H23" s="18">
        <f t="shared" si="3"/>
        <v>6</v>
      </c>
      <c r="I23" s="190">
        <v>0.1</v>
      </c>
      <c r="J23" s="190">
        <v>0.05</v>
      </c>
      <c r="K23" s="7">
        <v>250.0</v>
      </c>
      <c r="L23" s="191">
        <v>0.025</v>
      </c>
    </row>
    <row r="24">
      <c r="A24" s="7">
        <f t="shared" si="1"/>
        <v>21</v>
      </c>
      <c r="B24" s="18"/>
      <c r="C24" s="18">
        <v>787500.0</v>
      </c>
      <c r="D24" s="18">
        <v>5200.0</v>
      </c>
      <c r="F24" s="18">
        <f t="shared" si="2"/>
        <v>-1791</v>
      </c>
      <c r="H24" s="18">
        <f t="shared" si="3"/>
        <v>-238</v>
      </c>
      <c r="I24" s="192"/>
      <c r="J24" s="192"/>
      <c r="K24" s="7">
        <v>250.0</v>
      </c>
      <c r="L24" s="191">
        <v>0.025</v>
      </c>
    </row>
    <row r="25">
      <c r="A25" s="7">
        <f t="shared" si="1"/>
        <v>22</v>
      </c>
      <c r="B25" s="12"/>
      <c r="C25" s="12"/>
      <c r="D25" s="12"/>
      <c r="F25" s="18">
        <f t="shared" si="2"/>
        <v>0</v>
      </c>
      <c r="H25" s="18">
        <f t="shared" si="3"/>
        <v>0</v>
      </c>
      <c r="I25" s="192"/>
      <c r="J25" s="192"/>
      <c r="K25" s="7">
        <v>250.0</v>
      </c>
      <c r="L25" s="191">
        <v>0.025</v>
      </c>
    </row>
    <row r="26">
      <c r="A26" s="7">
        <f t="shared" si="1"/>
        <v>23</v>
      </c>
      <c r="B26" s="12"/>
      <c r="C26" s="12"/>
      <c r="D26" s="12"/>
      <c r="F26" s="18">
        <f t="shared" si="2"/>
        <v>0</v>
      </c>
      <c r="H26" s="18">
        <f t="shared" si="3"/>
        <v>0</v>
      </c>
      <c r="I26" s="192"/>
      <c r="J26" s="192"/>
      <c r="K26" s="7">
        <v>250.0</v>
      </c>
      <c r="L26" s="191">
        <v>0.025</v>
      </c>
    </row>
    <row r="27">
      <c r="A27" s="7">
        <f t="shared" si="1"/>
        <v>24</v>
      </c>
      <c r="B27" s="12"/>
      <c r="C27" s="12"/>
      <c r="D27" s="12"/>
      <c r="F27" s="18">
        <f t="shared" si="2"/>
        <v>0</v>
      </c>
      <c r="H27" s="18">
        <f t="shared" si="3"/>
        <v>0</v>
      </c>
      <c r="I27" s="192"/>
      <c r="J27" s="192"/>
      <c r="K27" s="7">
        <v>250.0</v>
      </c>
      <c r="L27" s="191">
        <v>0.025</v>
      </c>
    </row>
    <row r="28">
      <c r="A28" s="7">
        <f t="shared" si="1"/>
        <v>25</v>
      </c>
      <c r="B28" s="12"/>
      <c r="C28" s="12"/>
      <c r="D28" s="12"/>
      <c r="F28" s="18">
        <f t="shared" si="2"/>
        <v>0</v>
      </c>
      <c r="H28" s="18">
        <f t="shared" si="3"/>
        <v>0</v>
      </c>
      <c r="I28" s="192"/>
      <c r="J28" s="192"/>
      <c r="K28" s="7">
        <v>250.0</v>
      </c>
      <c r="L28" s="191">
        <v>0.025</v>
      </c>
    </row>
    <row r="29">
      <c r="A29" s="7">
        <f t="shared" si="1"/>
        <v>26</v>
      </c>
      <c r="B29" s="12"/>
      <c r="C29" s="12"/>
      <c r="D29" s="12"/>
      <c r="F29" s="18">
        <f t="shared" si="2"/>
        <v>0</v>
      </c>
      <c r="H29" s="18">
        <f t="shared" si="3"/>
        <v>0</v>
      </c>
      <c r="I29" s="192"/>
      <c r="J29" s="192"/>
      <c r="K29" s="7">
        <v>250.0</v>
      </c>
      <c r="L29" s="191">
        <v>0.025</v>
      </c>
    </row>
    <row r="30">
      <c r="A30" s="7">
        <f t="shared" si="1"/>
        <v>27</v>
      </c>
      <c r="B30" s="12"/>
      <c r="C30" s="12"/>
      <c r="D30" s="12"/>
      <c r="F30" s="18">
        <f t="shared" si="2"/>
        <v>0</v>
      </c>
      <c r="H30" s="18">
        <f t="shared" si="3"/>
        <v>0</v>
      </c>
      <c r="I30" s="192"/>
      <c r="J30" s="192"/>
      <c r="K30" s="7">
        <v>250.0</v>
      </c>
      <c r="L30" s="191">
        <v>0.025</v>
      </c>
    </row>
    <row r="31">
      <c r="A31" s="7">
        <f t="shared" si="1"/>
        <v>28</v>
      </c>
      <c r="B31" s="12"/>
      <c r="C31" s="12"/>
      <c r="D31" s="12"/>
      <c r="F31" s="18">
        <f t="shared" si="2"/>
        <v>0</v>
      </c>
      <c r="H31" s="18">
        <f t="shared" si="3"/>
        <v>0</v>
      </c>
      <c r="I31" s="192"/>
      <c r="J31" s="192"/>
      <c r="K31" s="7">
        <v>250.0</v>
      </c>
      <c r="L31" s="191">
        <v>0.025</v>
      </c>
    </row>
    <row r="32">
      <c r="A32" s="7">
        <f t="shared" si="1"/>
        <v>29</v>
      </c>
      <c r="B32" s="12"/>
      <c r="C32" s="12"/>
      <c r="D32" s="12"/>
      <c r="F32" s="18">
        <f t="shared" si="2"/>
        <v>0</v>
      </c>
      <c r="H32" s="18">
        <f t="shared" si="3"/>
        <v>0</v>
      </c>
      <c r="I32" s="192"/>
      <c r="J32" s="192"/>
      <c r="K32" s="7">
        <v>250.0</v>
      </c>
      <c r="L32" s="191">
        <v>0.025</v>
      </c>
    </row>
    <row r="33">
      <c r="A33" s="7">
        <f t="shared" si="1"/>
        <v>30</v>
      </c>
      <c r="B33" s="12"/>
      <c r="C33" s="12"/>
      <c r="D33" s="12"/>
      <c r="F33" s="18">
        <f t="shared" si="2"/>
        <v>0</v>
      </c>
      <c r="H33" s="18">
        <f t="shared" si="3"/>
        <v>0</v>
      </c>
      <c r="I33" s="192"/>
      <c r="J33" s="192"/>
      <c r="K33" s="7">
        <v>500.0</v>
      </c>
      <c r="L33" s="191">
        <v>0.025</v>
      </c>
    </row>
    <row r="34">
      <c r="A34" s="7">
        <f t="shared" si="1"/>
        <v>31</v>
      </c>
      <c r="B34" s="12"/>
      <c r="C34" s="12"/>
      <c r="D34" s="12"/>
      <c r="F34" s="18">
        <f t="shared" si="2"/>
        <v>0</v>
      </c>
      <c r="H34" s="18">
        <f t="shared" si="3"/>
        <v>0</v>
      </c>
      <c r="I34" s="192"/>
      <c r="J34" s="192"/>
      <c r="K34" s="7">
        <v>500.0</v>
      </c>
      <c r="L34" s="191">
        <v>0.025</v>
      </c>
    </row>
    <row r="35">
      <c r="A35" s="7">
        <f t="shared" si="1"/>
        <v>32</v>
      </c>
      <c r="B35" s="12"/>
      <c r="C35" s="12"/>
      <c r="D35" s="12"/>
      <c r="F35" s="18">
        <f t="shared" si="2"/>
        <v>0</v>
      </c>
      <c r="H35" s="18">
        <f t="shared" si="3"/>
        <v>0</v>
      </c>
      <c r="I35" s="192"/>
      <c r="J35" s="192"/>
      <c r="K35" s="7">
        <v>500.0</v>
      </c>
      <c r="L35" s="191">
        <v>0.025</v>
      </c>
    </row>
    <row r="36">
      <c r="A36" s="7">
        <f t="shared" si="1"/>
        <v>33</v>
      </c>
      <c r="B36" s="12"/>
      <c r="C36" s="12"/>
      <c r="D36" s="12"/>
      <c r="F36" s="18">
        <f t="shared" si="2"/>
        <v>0</v>
      </c>
      <c r="H36" s="18">
        <f t="shared" si="3"/>
        <v>0</v>
      </c>
      <c r="I36" s="192"/>
      <c r="J36" s="192"/>
      <c r="K36" s="7">
        <v>500.0</v>
      </c>
      <c r="L36" s="191">
        <v>0.025</v>
      </c>
    </row>
    <row r="37">
      <c r="A37" s="7">
        <f t="shared" si="1"/>
        <v>34</v>
      </c>
      <c r="B37" s="12"/>
      <c r="C37" s="12"/>
      <c r="D37" s="12"/>
      <c r="F37" s="18">
        <f t="shared" si="2"/>
        <v>0</v>
      </c>
      <c r="H37" s="18">
        <f t="shared" si="3"/>
        <v>0</v>
      </c>
      <c r="I37" s="192"/>
      <c r="J37" s="192"/>
      <c r="K37" s="7">
        <v>500.0</v>
      </c>
      <c r="L37" s="191">
        <v>0.025</v>
      </c>
    </row>
    <row r="38">
      <c r="A38" s="7">
        <f t="shared" si="1"/>
        <v>35</v>
      </c>
      <c r="B38" s="12"/>
      <c r="C38" s="12"/>
      <c r="D38" s="12"/>
      <c r="F38" s="18">
        <f t="shared" si="2"/>
        <v>0</v>
      </c>
      <c r="H38" s="18">
        <f t="shared" si="3"/>
        <v>0</v>
      </c>
      <c r="I38" s="192"/>
      <c r="J38" s="192"/>
      <c r="K38" s="7">
        <v>500.0</v>
      </c>
      <c r="L38" s="191">
        <v>0.025</v>
      </c>
    </row>
    <row r="39">
      <c r="A39" s="7">
        <f t="shared" si="1"/>
        <v>36</v>
      </c>
      <c r="B39" s="12"/>
      <c r="C39" s="12"/>
      <c r="D39" s="12"/>
      <c r="F39" s="18">
        <f t="shared" si="2"/>
        <v>0</v>
      </c>
      <c r="H39" s="18">
        <f t="shared" si="3"/>
        <v>0</v>
      </c>
      <c r="I39" s="192"/>
      <c r="J39" s="192"/>
      <c r="K39" s="7">
        <v>500.0</v>
      </c>
      <c r="L39" s="191">
        <v>0.025</v>
      </c>
    </row>
    <row r="40">
      <c r="A40" s="7">
        <f t="shared" si="1"/>
        <v>37</v>
      </c>
      <c r="B40" s="12"/>
      <c r="C40" s="12"/>
      <c r="D40" s="12"/>
      <c r="F40" s="18">
        <f t="shared" si="2"/>
        <v>0</v>
      </c>
      <c r="H40" s="18">
        <f t="shared" si="3"/>
        <v>0</v>
      </c>
      <c r="I40" s="192"/>
      <c r="J40" s="192"/>
      <c r="K40" s="7">
        <v>500.0</v>
      </c>
      <c r="L40" s="191">
        <v>0.025</v>
      </c>
    </row>
    <row r="41">
      <c r="A41" s="7">
        <f t="shared" si="1"/>
        <v>38</v>
      </c>
      <c r="B41" s="12"/>
      <c r="C41" s="12"/>
      <c r="D41" s="12"/>
      <c r="F41" s="18">
        <f t="shared" si="2"/>
        <v>0</v>
      </c>
      <c r="H41" s="18">
        <f t="shared" si="3"/>
        <v>0</v>
      </c>
      <c r="I41" s="192"/>
      <c r="J41" s="192"/>
      <c r="K41" s="7">
        <v>500.0</v>
      </c>
      <c r="L41" s="191">
        <v>0.025</v>
      </c>
    </row>
    <row r="42">
      <c r="A42" s="7">
        <f t="shared" si="1"/>
        <v>39</v>
      </c>
      <c r="B42" s="12"/>
      <c r="C42" s="12"/>
      <c r="D42" s="12"/>
      <c r="F42" s="18">
        <f t="shared" si="2"/>
        <v>0</v>
      </c>
      <c r="H42" s="18">
        <f t="shared" si="3"/>
        <v>0</v>
      </c>
      <c r="I42" s="192"/>
      <c r="J42" s="192"/>
      <c r="K42" s="7">
        <v>500.0</v>
      </c>
      <c r="L42" s="191">
        <v>0.025</v>
      </c>
    </row>
    <row r="43">
      <c r="A43" s="7">
        <f t="shared" si="1"/>
        <v>40</v>
      </c>
      <c r="B43" s="12"/>
      <c r="C43" s="12"/>
      <c r="D43" s="12"/>
      <c r="F43" s="18">
        <f t="shared" si="2"/>
        <v>0</v>
      </c>
      <c r="H43" s="18">
        <f t="shared" si="3"/>
        <v>0</v>
      </c>
      <c r="I43" s="192"/>
      <c r="J43" s="192"/>
      <c r="K43" s="7">
        <v>500.0</v>
      </c>
      <c r="L43" s="191">
        <v>0.05</v>
      </c>
    </row>
    <row r="44">
      <c r="B44" s="12"/>
      <c r="C44" s="12"/>
      <c r="D44" s="12"/>
      <c r="H44" s="12"/>
      <c r="I44" s="192"/>
      <c r="J44" s="192"/>
      <c r="L44" s="189"/>
    </row>
    <row r="45">
      <c r="B45" s="12"/>
      <c r="C45" s="12"/>
      <c r="D45" s="12"/>
      <c r="H45" s="12"/>
      <c r="I45" s="192"/>
      <c r="J45" s="192"/>
      <c r="L45" s="189"/>
    </row>
    <row r="46">
      <c r="B46" s="12"/>
      <c r="C46" s="12"/>
      <c r="D46" s="12"/>
      <c r="H46" s="12"/>
      <c r="I46" s="192"/>
      <c r="J46" s="192"/>
      <c r="L46" s="189"/>
    </row>
    <row r="47">
      <c r="B47" s="12"/>
      <c r="C47" s="12"/>
      <c r="D47" s="12"/>
      <c r="H47" s="12"/>
      <c r="I47" s="192"/>
      <c r="J47" s="192"/>
      <c r="L47" s="189"/>
    </row>
    <row r="48">
      <c r="B48" s="12"/>
      <c r="C48" s="12"/>
      <c r="D48" s="12"/>
      <c r="H48" s="12"/>
      <c r="I48" s="192"/>
      <c r="J48" s="192"/>
      <c r="L48" s="189"/>
    </row>
    <row r="49">
      <c r="B49" s="12"/>
      <c r="C49" s="12"/>
      <c r="D49" s="12"/>
      <c r="H49" s="12"/>
      <c r="I49" s="192"/>
      <c r="J49" s="192"/>
      <c r="L49" s="189"/>
    </row>
    <row r="50">
      <c r="B50" s="12"/>
      <c r="C50" s="12"/>
      <c r="D50" s="12"/>
      <c r="H50" s="12"/>
      <c r="I50" s="192"/>
      <c r="J50" s="192"/>
      <c r="L50" s="189"/>
    </row>
    <row r="51">
      <c r="B51" s="12"/>
      <c r="C51" s="12"/>
      <c r="D51" s="12"/>
      <c r="H51" s="12"/>
      <c r="I51" s="192"/>
      <c r="J51" s="192"/>
      <c r="L51" s="189"/>
    </row>
    <row r="52">
      <c r="B52" s="12"/>
      <c r="C52" s="12"/>
      <c r="D52" s="12"/>
      <c r="H52" s="12"/>
      <c r="I52" s="192"/>
      <c r="J52" s="192"/>
      <c r="L52" s="189"/>
    </row>
    <row r="53">
      <c r="B53" s="12"/>
      <c r="C53" s="12"/>
      <c r="D53" s="12"/>
      <c r="H53" s="12"/>
      <c r="I53" s="192"/>
      <c r="J53" s="192"/>
      <c r="L53" s="189"/>
    </row>
    <row r="54">
      <c r="B54" s="12"/>
      <c r="C54" s="12"/>
      <c r="D54" s="12"/>
      <c r="H54" s="12"/>
      <c r="I54" s="192"/>
      <c r="J54" s="192"/>
      <c r="L54" s="189"/>
    </row>
    <row r="55">
      <c r="B55" s="12"/>
      <c r="C55" s="12"/>
      <c r="D55" s="12"/>
      <c r="H55" s="12"/>
      <c r="I55" s="192"/>
      <c r="J55" s="192"/>
      <c r="L55" s="189"/>
    </row>
    <row r="56">
      <c r="B56" s="12"/>
      <c r="C56" s="12"/>
      <c r="D56" s="12"/>
      <c r="H56" s="12"/>
      <c r="I56" s="192"/>
      <c r="J56" s="192"/>
      <c r="L56" s="189"/>
    </row>
    <row r="57">
      <c r="B57" s="12"/>
      <c r="C57" s="12"/>
      <c r="D57" s="12"/>
      <c r="H57" s="12"/>
      <c r="I57" s="192"/>
      <c r="J57" s="192"/>
      <c r="L57" s="189"/>
    </row>
    <row r="58">
      <c r="B58" s="12"/>
      <c r="C58" s="12"/>
      <c r="D58" s="12"/>
      <c r="H58" s="12"/>
      <c r="I58" s="192"/>
      <c r="J58" s="192"/>
      <c r="L58" s="189"/>
    </row>
    <row r="59">
      <c r="B59" s="12"/>
      <c r="C59" s="12"/>
      <c r="D59" s="12"/>
      <c r="H59" s="12"/>
      <c r="I59" s="192"/>
      <c r="J59" s="192"/>
      <c r="L59" s="189"/>
    </row>
    <row r="60">
      <c r="B60" s="12"/>
      <c r="C60" s="12"/>
      <c r="D60" s="12"/>
      <c r="H60" s="12"/>
      <c r="I60" s="192"/>
      <c r="J60" s="192"/>
      <c r="L60" s="189"/>
    </row>
    <row r="61">
      <c r="B61" s="12"/>
      <c r="C61" s="12"/>
      <c r="D61" s="12"/>
      <c r="H61" s="12"/>
      <c r="I61" s="192"/>
      <c r="J61" s="192"/>
      <c r="L61" s="189"/>
    </row>
    <row r="62">
      <c r="B62" s="12"/>
      <c r="C62" s="12"/>
      <c r="D62" s="12"/>
      <c r="H62" s="12"/>
      <c r="I62" s="192"/>
      <c r="J62" s="192"/>
      <c r="L62" s="189"/>
    </row>
    <row r="63">
      <c r="B63" s="12"/>
      <c r="C63" s="12"/>
      <c r="D63" s="12"/>
      <c r="H63" s="12"/>
      <c r="I63" s="192"/>
      <c r="J63" s="192"/>
      <c r="L63" s="189"/>
    </row>
    <row r="64">
      <c r="B64" s="12"/>
      <c r="C64" s="12"/>
      <c r="D64" s="12"/>
      <c r="H64" s="12"/>
      <c r="I64" s="192"/>
      <c r="J64" s="192"/>
      <c r="L64" s="189"/>
    </row>
    <row r="65">
      <c r="B65" s="12"/>
      <c r="C65" s="12"/>
      <c r="D65" s="12"/>
      <c r="H65" s="12"/>
      <c r="I65" s="192"/>
      <c r="J65" s="192"/>
      <c r="L65" s="189"/>
    </row>
    <row r="66">
      <c r="B66" s="12"/>
      <c r="C66" s="12"/>
      <c r="D66" s="12"/>
      <c r="H66" s="12"/>
      <c r="I66" s="192"/>
      <c r="J66" s="192"/>
      <c r="L66" s="189"/>
    </row>
    <row r="67">
      <c r="B67" s="12"/>
      <c r="C67" s="12"/>
      <c r="D67" s="12"/>
      <c r="H67" s="12"/>
      <c r="I67" s="192"/>
      <c r="J67" s="192"/>
      <c r="L67" s="189"/>
    </row>
    <row r="68">
      <c r="B68" s="12"/>
      <c r="C68" s="12"/>
      <c r="D68" s="12"/>
      <c r="H68" s="12"/>
      <c r="I68" s="192"/>
      <c r="J68" s="192"/>
      <c r="L68" s="189"/>
    </row>
    <row r="69">
      <c r="B69" s="12"/>
      <c r="C69" s="12"/>
      <c r="D69" s="12"/>
      <c r="H69" s="12"/>
      <c r="I69" s="192"/>
      <c r="J69" s="192"/>
      <c r="L69" s="189"/>
    </row>
    <row r="70">
      <c r="B70" s="12"/>
      <c r="C70" s="12"/>
      <c r="D70" s="12"/>
      <c r="H70" s="12"/>
      <c r="I70" s="192"/>
      <c r="J70" s="192"/>
      <c r="L70" s="189"/>
    </row>
    <row r="71">
      <c r="B71" s="12"/>
      <c r="C71" s="12"/>
      <c r="D71" s="12"/>
      <c r="H71" s="12"/>
      <c r="I71" s="192"/>
      <c r="J71" s="192"/>
      <c r="L71" s="189"/>
    </row>
    <row r="72">
      <c r="B72" s="12"/>
      <c r="C72" s="12"/>
      <c r="D72" s="12"/>
      <c r="H72" s="12"/>
      <c r="I72" s="192"/>
      <c r="J72" s="192"/>
      <c r="L72" s="189"/>
    </row>
    <row r="73">
      <c r="B73" s="12"/>
      <c r="C73" s="12"/>
      <c r="D73" s="12"/>
      <c r="H73" s="12"/>
      <c r="I73" s="192"/>
      <c r="J73" s="192"/>
      <c r="L73" s="189"/>
    </row>
    <row r="74">
      <c r="B74" s="12"/>
      <c r="C74" s="12"/>
      <c r="D74" s="12"/>
      <c r="H74" s="12"/>
      <c r="I74" s="192"/>
      <c r="J74" s="192"/>
      <c r="L74" s="189"/>
    </row>
    <row r="75">
      <c r="B75" s="12"/>
      <c r="C75" s="12"/>
      <c r="D75" s="12"/>
      <c r="H75" s="12"/>
      <c r="I75" s="192"/>
      <c r="J75" s="192"/>
      <c r="L75" s="189"/>
    </row>
    <row r="76">
      <c r="B76" s="12"/>
      <c r="C76" s="12"/>
      <c r="D76" s="12"/>
      <c r="H76" s="12"/>
      <c r="I76" s="192"/>
      <c r="J76" s="192"/>
      <c r="L76" s="189"/>
    </row>
    <row r="77">
      <c r="B77" s="12"/>
      <c r="C77" s="12"/>
      <c r="D77" s="12"/>
      <c r="H77" s="12"/>
      <c r="I77" s="192"/>
      <c r="J77" s="192"/>
      <c r="L77" s="189"/>
    </row>
    <row r="78">
      <c r="B78" s="12"/>
      <c r="C78" s="12"/>
      <c r="D78" s="12"/>
      <c r="H78" s="12"/>
      <c r="I78" s="192"/>
      <c r="J78" s="192"/>
      <c r="L78" s="189"/>
    </row>
    <row r="79">
      <c r="B79" s="12"/>
      <c r="C79" s="12"/>
      <c r="D79" s="12"/>
      <c r="H79" s="12"/>
      <c r="I79" s="192"/>
      <c r="J79" s="192"/>
      <c r="L79" s="189"/>
    </row>
    <row r="80">
      <c r="B80" s="12"/>
      <c r="C80" s="12"/>
      <c r="D80" s="12"/>
      <c r="H80" s="12"/>
      <c r="I80" s="192"/>
      <c r="J80" s="192"/>
      <c r="L80" s="189"/>
    </row>
    <row r="81">
      <c r="B81" s="12"/>
      <c r="C81" s="12"/>
      <c r="D81" s="12"/>
      <c r="H81" s="12"/>
      <c r="I81" s="192"/>
      <c r="J81" s="192"/>
      <c r="L81" s="189"/>
    </row>
    <row r="82">
      <c r="B82" s="12"/>
      <c r="C82" s="12"/>
      <c r="D82" s="12"/>
      <c r="H82" s="12"/>
      <c r="I82" s="192"/>
      <c r="J82" s="192"/>
      <c r="L82" s="189"/>
    </row>
    <row r="83">
      <c r="B83" s="12"/>
      <c r="C83" s="12"/>
      <c r="D83" s="12"/>
      <c r="H83" s="12"/>
      <c r="I83" s="192"/>
      <c r="J83" s="192"/>
      <c r="L83" s="189"/>
    </row>
    <row r="84">
      <c r="B84" s="12"/>
      <c r="C84" s="12"/>
      <c r="D84" s="12"/>
      <c r="H84" s="12"/>
      <c r="I84" s="192"/>
      <c r="J84" s="192"/>
      <c r="L84" s="189"/>
    </row>
    <row r="85">
      <c r="B85" s="12"/>
      <c r="C85" s="12"/>
      <c r="D85" s="12"/>
      <c r="H85" s="12"/>
      <c r="I85" s="192"/>
      <c r="J85" s="192"/>
      <c r="L85" s="189"/>
    </row>
    <row r="86">
      <c r="B86" s="12"/>
      <c r="C86" s="12"/>
      <c r="D86" s="12"/>
      <c r="H86" s="12"/>
      <c r="I86" s="192"/>
      <c r="J86" s="192"/>
      <c r="L86" s="189"/>
    </row>
    <row r="87">
      <c r="B87" s="12"/>
      <c r="C87" s="12"/>
      <c r="D87" s="12"/>
      <c r="H87" s="12"/>
      <c r="I87" s="192"/>
      <c r="J87" s="192"/>
      <c r="L87" s="189"/>
    </row>
    <row r="88">
      <c r="B88" s="12"/>
      <c r="C88" s="12"/>
      <c r="D88" s="12"/>
      <c r="H88" s="12"/>
      <c r="I88" s="192"/>
      <c r="J88" s="192"/>
      <c r="L88" s="189"/>
    </row>
    <row r="89">
      <c r="B89" s="12"/>
      <c r="C89" s="12"/>
      <c r="D89" s="12"/>
      <c r="H89" s="12"/>
      <c r="I89" s="192"/>
      <c r="J89" s="192"/>
      <c r="L89" s="189"/>
    </row>
    <row r="90">
      <c r="B90" s="12"/>
      <c r="C90" s="12"/>
      <c r="D90" s="12"/>
      <c r="H90" s="12"/>
      <c r="I90" s="192"/>
      <c r="J90" s="192"/>
      <c r="L90" s="189"/>
    </row>
    <row r="91">
      <c r="B91" s="12"/>
      <c r="C91" s="12"/>
      <c r="D91" s="12"/>
      <c r="H91" s="12"/>
      <c r="I91" s="192"/>
      <c r="J91" s="192"/>
      <c r="L91" s="189"/>
    </row>
    <row r="92">
      <c r="B92" s="12"/>
      <c r="C92" s="12"/>
      <c r="D92" s="12"/>
      <c r="H92" s="12"/>
      <c r="I92" s="192"/>
      <c r="J92" s="192"/>
      <c r="L92" s="189"/>
    </row>
    <row r="93">
      <c r="B93" s="12"/>
      <c r="C93" s="12"/>
      <c r="D93" s="12"/>
      <c r="H93" s="12"/>
      <c r="I93" s="192"/>
      <c r="J93" s="192"/>
      <c r="L93" s="189"/>
    </row>
    <row r="94">
      <c r="B94" s="12"/>
      <c r="C94" s="12"/>
      <c r="D94" s="12"/>
      <c r="H94" s="12"/>
      <c r="I94" s="192"/>
      <c r="J94" s="192"/>
      <c r="L94" s="189"/>
    </row>
    <row r="95">
      <c r="B95" s="12"/>
      <c r="C95" s="12"/>
      <c r="D95" s="12"/>
      <c r="H95" s="12"/>
      <c r="I95" s="192"/>
      <c r="J95" s="192"/>
      <c r="L95" s="189"/>
    </row>
    <row r="96">
      <c r="B96" s="12"/>
      <c r="C96" s="12"/>
      <c r="D96" s="12"/>
      <c r="H96" s="12"/>
      <c r="I96" s="192"/>
      <c r="J96" s="192"/>
      <c r="L96" s="189"/>
    </row>
    <row r="97">
      <c r="B97" s="12"/>
      <c r="C97" s="12"/>
      <c r="D97" s="12"/>
      <c r="H97" s="12"/>
      <c r="I97" s="192"/>
      <c r="J97" s="192"/>
      <c r="L97" s="189"/>
    </row>
    <row r="98">
      <c r="B98" s="12"/>
      <c r="C98" s="12"/>
      <c r="D98" s="12"/>
      <c r="H98" s="12"/>
      <c r="I98" s="192"/>
      <c r="J98" s="192"/>
      <c r="L98" s="189"/>
    </row>
    <row r="99">
      <c r="B99" s="12"/>
      <c r="C99" s="12"/>
      <c r="D99" s="12"/>
      <c r="H99" s="12"/>
      <c r="I99" s="192"/>
      <c r="J99" s="192"/>
      <c r="L99" s="189"/>
    </row>
    <row r="100">
      <c r="B100" s="12"/>
      <c r="C100" s="12"/>
      <c r="D100" s="12"/>
      <c r="H100" s="12"/>
      <c r="I100" s="192"/>
      <c r="J100" s="192"/>
      <c r="L100" s="189"/>
    </row>
    <row r="101">
      <c r="B101" s="12"/>
      <c r="C101" s="12"/>
      <c r="D101" s="12"/>
      <c r="H101" s="12"/>
      <c r="I101" s="192"/>
      <c r="J101" s="192"/>
      <c r="L101" s="189"/>
    </row>
    <row r="102">
      <c r="B102" s="12"/>
      <c r="C102" s="12"/>
      <c r="D102" s="12"/>
      <c r="H102" s="12"/>
      <c r="I102" s="192"/>
      <c r="J102" s="192"/>
      <c r="L102" s="189"/>
    </row>
    <row r="103">
      <c r="B103" s="12"/>
      <c r="C103" s="12"/>
      <c r="D103" s="12"/>
      <c r="H103" s="12"/>
      <c r="I103" s="192"/>
      <c r="J103" s="192"/>
      <c r="L103" s="189"/>
    </row>
    <row r="104">
      <c r="B104" s="12"/>
      <c r="C104" s="12"/>
      <c r="D104" s="12"/>
      <c r="H104" s="12"/>
      <c r="I104" s="192"/>
      <c r="J104" s="192"/>
      <c r="L104" s="189"/>
    </row>
    <row r="105">
      <c r="B105" s="12"/>
      <c r="C105" s="12"/>
      <c r="D105" s="12"/>
      <c r="H105" s="12"/>
      <c r="I105" s="192"/>
      <c r="J105" s="192"/>
      <c r="L105" s="189"/>
    </row>
    <row r="106">
      <c r="B106" s="12"/>
      <c r="C106" s="12"/>
      <c r="D106" s="12"/>
      <c r="H106" s="12"/>
      <c r="I106" s="192"/>
      <c r="J106" s="192"/>
      <c r="L106" s="189"/>
    </row>
    <row r="107">
      <c r="B107" s="12"/>
      <c r="C107" s="12"/>
      <c r="D107" s="12"/>
      <c r="H107" s="12"/>
      <c r="I107" s="192"/>
      <c r="J107" s="192"/>
      <c r="L107" s="189"/>
    </row>
    <row r="108">
      <c r="B108" s="12"/>
      <c r="C108" s="12"/>
      <c r="D108" s="12"/>
      <c r="H108" s="12"/>
      <c r="I108" s="192"/>
      <c r="J108" s="192"/>
      <c r="L108" s="189"/>
    </row>
    <row r="109">
      <c r="B109" s="12"/>
      <c r="C109" s="12"/>
      <c r="D109" s="12"/>
      <c r="H109" s="12"/>
      <c r="I109" s="192"/>
      <c r="J109" s="192"/>
      <c r="L109" s="189"/>
    </row>
    <row r="110">
      <c r="B110" s="12"/>
      <c r="C110" s="12"/>
      <c r="D110" s="12"/>
      <c r="H110" s="12"/>
      <c r="I110" s="192"/>
      <c r="J110" s="192"/>
      <c r="L110" s="189"/>
    </row>
    <row r="111">
      <c r="B111" s="12"/>
      <c r="C111" s="12"/>
      <c r="D111" s="12"/>
      <c r="H111" s="12"/>
      <c r="I111" s="192"/>
      <c r="J111" s="192"/>
      <c r="L111" s="189"/>
    </row>
    <row r="112">
      <c r="B112" s="12"/>
      <c r="C112" s="12"/>
      <c r="D112" s="12"/>
      <c r="H112" s="12"/>
      <c r="I112" s="192"/>
      <c r="J112" s="192"/>
      <c r="L112" s="189"/>
    </row>
    <row r="113">
      <c r="B113" s="12"/>
      <c r="C113" s="12"/>
      <c r="D113" s="12"/>
      <c r="H113" s="12"/>
      <c r="I113" s="192"/>
      <c r="J113" s="192"/>
      <c r="L113" s="189"/>
    </row>
    <row r="114">
      <c r="B114" s="12"/>
      <c r="C114" s="12"/>
      <c r="D114" s="12"/>
      <c r="H114" s="12"/>
      <c r="I114" s="192"/>
      <c r="J114" s="192"/>
      <c r="L114" s="189"/>
    </row>
    <row r="115">
      <c r="B115" s="12"/>
      <c r="C115" s="12"/>
      <c r="D115" s="12"/>
      <c r="H115" s="12"/>
      <c r="I115" s="192"/>
      <c r="J115" s="192"/>
      <c r="L115" s="189"/>
    </row>
    <row r="116">
      <c r="B116" s="12"/>
      <c r="C116" s="12"/>
      <c r="D116" s="12"/>
      <c r="H116" s="12"/>
      <c r="I116" s="192"/>
      <c r="J116" s="192"/>
      <c r="L116" s="189"/>
    </row>
    <row r="117">
      <c r="B117" s="12"/>
      <c r="C117" s="12"/>
      <c r="D117" s="12"/>
      <c r="H117" s="12"/>
      <c r="I117" s="192"/>
      <c r="J117" s="192"/>
      <c r="L117" s="189"/>
    </row>
    <row r="118">
      <c r="B118" s="12"/>
      <c r="C118" s="12"/>
      <c r="D118" s="12"/>
      <c r="H118" s="12"/>
      <c r="I118" s="192"/>
      <c r="J118" s="192"/>
      <c r="L118" s="189"/>
    </row>
    <row r="119">
      <c r="B119" s="12"/>
      <c r="C119" s="12"/>
      <c r="D119" s="12"/>
      <c r="H119" s="12"/>
      <c r="I119" s="192"/>
      <c r="J119" s="192"/>
      <c r="L119" s="189"/>
    </row>
    <row r="120">
      <c r="B120" s="12"/>
      <c r="C120" s="12"/>
      <c r="D120" s="12"/>
      <c r="H120" s="12"/>
      <c r="I120" s="192"/>
      <c r="J120" s="192"/>
      <c r="L120" s="189"/>
    </row>
    <row r="121">
      <c r="B121" s="12"/>
      <c r="C121" s="12"/>
      <c r="D121" s="12"/>
      <c r="H121" s="12"/>
      <c r="I121" s="192"/>
      <c r="J121" s="192"/>
      <c r="L121" s="189"/>
    </row>
    <row r="122">
      <c r="B122" s="12"/>
      <c r="C122" s="12"/>
      <c r="D122" s="12"/>
      <c r="H122" s="12"/>
      <c r="I122" s="192"/>
      <c r="J122" s="192"/>
      <c r="L122" s="189"/>
    </row>
    <row r="123">
      <c r="B123" s="12"/>
      <c r="C123" s="12"/>
      <c r="D123" s="12"/>
      <c r="H123" s="12"/>
      <c r="I123" s="192"/>
      <c r="J123" s="192"/>
      <c r="L123" s="189"/>
    </row>
    <row r="124">
      <c r="B124" s="12"/>
      <c r="C124" s="12"/>
      <c r="D124" s="12"/>
      <c r="H124" s="12"/>
      <c r="I124" s="192"/>
      <c r="J124" s="192"/>
      <c r="L124" s="189"/>
    </row>
    <row r="125">
      <c r="B125" s="12"/>
      <c r="C125" s="12"/>
      <c r="D125" s="12"/>
      <c r="H125" s="12"/>
      <c r="I125" s="192"/>
      <c r="J125" s="192"/>
      <c r="L125" s="189"/>
    </row>
    <row r="126">
      <c r="B126" s="12"/>
      <c r="C126" s="12"/>
      <c r="D126" s="12"/>
      <c r="H126" s="12"/>
      <c r="I126" s="192"/>
      <c r="J126" s="192"/>
      <c r="L126" s="189"/>
    </row>
    <row r="127">
      <c r="B127" s="12"/>
      <c r="C127" s="12"/>
      <c r="D127" s="12"/>
      <c r="H127" s="12"/>
      <c r="I127" s="192"/>
      <c r="J127" s="192"/>
      <c r="L127" s="189"/>
    </row>
    <row r="128">
      <c r="B128" s="12"/>
      <c r="C128" s="12"/>
      <c r="D128" s="12"/>
      <c r="H128" s="12"/>
      <c r="I128" s="192"/>
      <c r="J128" s="192"/>
      <c r="L128" s="189"/>
    </row>
    <row r="129">
      <c r="B129" s="12"/>
      <c r="C129" s="12"/>
      <c r="D129" s="12"/>
      <c r="H129" s="12"/>
      <c r="I129" s="192"/>
      <c r="J129" s="192"/>
      <c r="L129" s="189"/>
    </row>
    <row r="130">
      <c r="B130" s="12"/>
      <c r="C130" s="12"/>
      <c r="D130" s="12"/>
      <c r="H130" s="12"/>
      <c r="I130" s="192"/>
      <c r="J130" s="192"/>
      <c r="L130" s="189"/>
    </row>
    <row r="131">
      <c r="B131" s="12"/>
      <c r="C131" s="12"/>
      <c r="D131" s="12"/>
      <c r="H131" s="12"/>
      <c r="I131" s="192"/>
      <c r="J131" s="192"/>
      <c r="L131" s="189"/>
    </row>
    <row r="132">
      <c r="B132" s="12"/>
      <c r="C132" s="12"/>
      <c r="D132" s="12"/>
      <c r="H132" s="12"/>
      <c r="I132" s="192"/>
      <c r="J132" s="192"/>
      <c r="L132" s="189"/>
    </row>
    <row r="133">
      <c r="B133" s="12"/>
      <c r="C133" s="12"/>
      <c r="D133" s="12"/>
      <c r="H133" s="12"/>
      <c r="I133" s="192"/>
      <c r="J133" s="192"/>
      <c r="L133" s="189"/>
    </row>
    <row r="134">
      <c r="B134" s="12"/>
      <c r="C134" s="12"/>
      <c r="D134" s="12"/>
      <c r="H134" s="12"/>
      <c r="I134" s="192"/>
      <c r="J134" s="192"/>
      <c r="L134" s="189"/>
    </row>
    <row r="135">
      <c r="B135" s="12"/>
      <c r="C135" s="12"/>
      <c r="D135" s="12"/>
      <c r="H135" s="12"/>
      <c r="I135" s="192"/>
      <c r="J135" s="192"/>
      <c r="L135" s="189"/>
    </row>
    <row r="136">
      <c r="B136" s="12"/>
      <c r="C136" s="12"/>
      <c r="D136" s="12"/>
      <c r="H136" s="12"/>
      <c r="I136" s="192"/>
      <c r="J136" s="192"/>
      <c r="L136" s="189"/>
    </row>
    <row r="137">
      <c r="B137" s="12"/>
      <c r="C137" s="12"/>
      <c r="D137" s="12"/>
      <c r="H137" s="12"/>
      <c r="I137" s="192"/>
      <c r="J137" s="192"/>
      <c r="L137" s="189"/>
    </row>
    <row r="138">
      <c r="B138" s="12"/>
      <c r="C138" s="12"/>
      <c r="D138" s="12"/>
      <c r="H138" s="12"/>
      <c r="I138" s="192"/>
      <c r="J138" s="192"/>
      <c r="L138" s="189"/>
    </row>
    <row r="139">
      <c r="B139" s="12"/>
      <c r="C139" s="12"/>
      <c r="D139" s="12"/>
      <c r="H139" s="12"/>
      <c r="I139" s="192"/>
      <c r="J139" s="192"/>
      <c r="L139" s="189"/>
    </row>
    <row r="140">
      <c r="B140" s="12"/>
      <c r="C140" s="12"/>
      <c r="D140" s="12"/>
      <c r="H140" s="12"/>
      <c r="I140" s="192"/>
      <c r="J140" s="192"/>
      <c r="L140" s="189"/>
    </row>
    <row r="141">
      <c r="B141" s="12"/>
      <c r="C141" s="12"/>
      <c r="D141" s="12"/>
      <c r="H141" s="12"/>
      <c r="I141" s="192"/>
      <c r="J141" s="192"/>
      <c r="L141" s="189"/>
    </row>
    <row r="142">
      <c r="B142" s="12"/>
      <c r="C142" s="12"/>
      <c r="D142" s="12"/>
      <c r="H142" s="12"/>
      <c r="I142" s="192"/>
      <c r="J142" s="192"/>
      <c r="L142" s="189"/>
    </row>
    <row r="143">
      <c r="B143" s="12"/>
      <c r="C143" s="12"/>
      <c r="D143" s="12"/>
      <c r="H143" s="12"/>
      <c r="I143" s="192"/>
      <c r="J143" s="192"/>
      <c r="L143" s="189"/>
    </row>
    <row r="144">
      <c r="B144" s="12"/>
      <c r="C144" s="12"/>
      <c r="D144" s="12"/>
      <c r="H144" s="12"/>
      <c r="I144" s="192"/>
      <c r="J144" s="192"/>
      <c r="L144" s="189"/>
    </row>
    <row r="145">
      <c r="B145" s="12"/>
      <c r="C145" s="12"/>
      <c r="D145" s="12"/>
      <c r="H145" s="12"/>
      <c r="I145" s="192"/>
      <c r="J145" s="192"/>
      <c r="L145" s="189"/>
    </row>
    <row r="146">
      <c r="B146" s="12"/>
      <c r="C146" s="12"/>
      <c r="D146" s="12"/>
      <c r="H146" s="12"/>
      <c r="I146" s="192"/>
      <c r="J146" s="192"/>
      <c r="L146" s="189"/>
    </row>
    <row r="147">
      <c r="B147" s="12"/>
      <c r="C147" s="12"/>
      <c r="D147" s="12"/>
      <c r="H147" s="12"/>
      <c r="I147" s="192"/>
      <c r="J147" s="192"/>
      <c r="L147" s="189"/>
    </row>
    <row r="148">
      <c r="B148" s="12"/>
      <c r="C148" s="12"/>
      <c r="D148" s="12"/>
      <c r="H148" s="12"/>
      <c r="I148" s="192"/>
      <c r="J148" s="192"/>
      <c r="L148" s="189"/>
    </row>
    <row r="149">
      <c r="B149" s="12"/>
      <c r="C149" s="12"/>
      <c r="D149" s="12"/>
      <c r="H149" s="12"/>
      <c r="I149" s="192"/>
      <c r="J149" s="192"/>
      <c r="L149" s="189"/>
    </row>
    <row r="150">
      <c r="B150" s="12"/>
      <c r="C150" s="12"/>
      <c r="D150" s="12"/>
      <c r="H150" s="12"/>
      <c r="I150" s="192"/>
      <c r="J150" s="192"/>
      <c r="L150" s="189"/>
    </row>
    <row r="151">
      <c r="B151" s="12"/>
      <c r="C151" s="12"/>
      <c r="D151" s="12"/>
      <c r="H151" s="12"/>
      <c r="I151" s="192"/>
      <c r="J151" s="192"/>
      <c r="L151" s="189"/>
    </row>
    <row r="152">
      <c r="B152" s="12"/>
      <c r="C152" s="12"/>
      <c r="D152" s="12"/>
      <c r="H152" s="12"/>
      <c r="I152" s="192"/>
      <c r="J152" s="192"/>
      <c r="L152" s="189"/>
    </row>
    <row r="153">
      <c r="B153" s="12"/>
      <c r="C153" s="12"/>
      <c r="D153" s="12"/>
      <c r="H153" s="12"/>
      <c r="I153" s="192"/>
      <c r="J153" s="192"/>
      <c r="L153" s="189"/>
    </row>
    <row r="154">
      <c r="B154" s="12"/>
      <c r="C154" s="12"/>
      <c r="D154" s="12"/>
      <c r="H154" s="12"/>
      <c r="I154" s="192"/>
      <c r="J154" s="192"/>
      <c r="L154" s="189"/>
    </row>
    <row r="155">
      <c r="B155" s="12"/>
      <c r="C155" s="12"/>
      <c r="D155" s="12"/>
      <c r="H155" s="12"/>
      <c r="I155" s="192"/>
      <c r="J155" s="192"/>
      <c r="L155" s="189"/>
    </row>
    <row r="156">
      <c r="B156" s="12"/>
      <c r="C156" s="12"/>
      <c r="D156" s="12"/>
      <c r="H156" s="12"/>
      <c r="I156" s="192"/>
      <c r="J156" s="192"/>
      <c r="L156" s="189"/>
    </row>
    <row r="157">
      <c r="B157" s="12"/>
      <c r="C157" s="12"/>
      <c r="D157" s="12"/>
      <c r="H157" s="12"/>
      <c r="I157" s="192"/>
      <c r="J157" s="192"/>
      <c r="L157" s="189"/>
    </row>
    <row r="158">
      <c r="B158" s="12"/>
      <c r="C158" s="12"/>
      <c r="D158" s="12"/>
      <c r="H158" s="12"/>
      <c r="I158" s="192"/>
      <c r="J158" s="192"/>
      <c r="L158" s="189"/>
    </row>
    <row r="159">
      <c r="B159" s="12"/>
      <c r="C159" s="12"/>
      <c r="D159" s="12"/>
      <c r="H159" s="12"/>
      <c r="I159" s="192"/>
      <c r="J159" s="192"/>
      <c r="L159" s="189"/>
    </row>
    <row r="160">
      <c r="B160" s="12"/>
      <c r="C160" s="12"/>
      <c r="D160" s="12"/>
      <c r="H160" s="12"/>
      <c r="I160" s="192"/>
      <c r="J160" s="192"/>
      <c r="L160" s="189"/>
    </row>
    <row r="161">
      <c r="B161" s="12"/>
      <c r="C161" s="12"/>
      <c r="D161" s="12"/>
      <c r="H161" s="12"/>
      <c r="I161" s="192"/>
      <c r="J161" s="192"/>
      <c r="L161" s="189"/>
    </row>
    <row r="162">
      <c r="B162" s="12"/>
      <c r="C162" s="12"/>
      <c r="D162" s="12"/>
      <c r="H162" s="12"/>
      <c r="I162" s="192"/>
      <c r="J162" s="192"/>
      <c r="L162" s="189"/>
    </row>
    <row r="163">
      <c r="B163" s="12"/>
      <c r="C163" s="12"/>
      <c r="D163" s="12"/>
      <c r="H163" s="12"/>
      <c r="I163" s="192"/>
      <c r="J163" s="192"/>
      <c r="L163" s="189"/>
    </row>
    <row r="164">
      <c r="B164" s="12"/>
      <c r="C164" s="12"/>
      <c r="D164" s="12"/>
      <c r="H164" s="12"/>
      <c r="I164" s="192"/>
      <c r="J164" s="192"/>
      <c r="L164" s="189"/>
    </row>
    <row r="165">
      <c r="B165" s="12"/>
      <c r="C165" s="12"/>
      <c r="D165" s="12"/>
      <c r="H165" s="12"/>
      <c r="I165" s="192"/>
      <c r="J165" s="192"/>
      <c r="L165" s="189"/>
    </row>
    <row r="166">
      <c r="B166" s="12"/>
      <c r="C166" s="12"/>
      <c r="D166" s="12"/>
      <c r="H166" s="12"/>
      <c r="I166" s="192"/>
      <c r="J166" s="192"/>
      <c r="L166" s="189"/>
    </row>
    <row r="167">
      <c r="B167" s="12"/>
      <c r="C167" s="12"/>
      <c r="D167" s="12"/>
      <c r="H167" s="12"/>
      <c r="I167" s="192"/>
      <c r="J167" s="192"/>
      <c r="L167" s="189"/>
    </row>
    <row r="168">
      <c r="B168" s="12"/>
      <c r="C168" s="12"/>
      <c r="D168" s="12"/>
      <c r="H168" s="12"/>
      <c r="I168" s="192"/>
      <c r="J168" s="192"/>
      <c r="L168" s="189"/>
    </row>
    <row r="169">
      <c r="B169" s="12"/>
      <c r="C169" s="12"/>
      <c r="D169" s="12"/>
      <c r="H169" s="12"/>
      <c r="I169" s="192"/>
      <c r="J169" s="192"/>
      <c r="L169" s="189"/>
    </row>
    <row r="170">
      <c r="B170" s="12"/>
      <c r="C170" s="12"/>
      <c r="D170" s="12"/>
      <c r="H170" s="12"/>
      <c r="I170" s="192"/>
      <c r="J170" s="192"/>
      <c r="L170" s="189"/>
    </row>
    <row r="171">
      <c r="B171" s="12"/>
      <c r="C171" s="12"/>
      <c r="D171" s="12"/>
      <c r="H171" s="12"/>
      <c r="I171" s="192"/>
      <c r="J171" s="192"/>
      <c r="L171" s="189"/>
    </row>
    <row r="172">
      <c r="B172" s="12"/>
      <c r="C172" s="12"/>
      <c r="D172" s="12"/>
      <c r="H172" s="12"/>
      <c r="I172" s="192"/>
      <c r="J172" s="192"/>
      <c r="L172" s="189"/>
    </row>
    <row r="173">
      <c r="B173" s="12"/>
      <c r="C173" s="12"/>
      <c r="D173" s="12"/>
      <c r="H173" s="12"/>
      <c r="I173" s="192"/>
      <c r="J173" s="192"/>
      <c r="L173" s="189"/>
    </row>
    <row r="174">
      <c r="B174" s="12"/>
      <c r="C174" s="12"/>
      <c r="D174" s="12"/>
      <c r="H174" s="12"/>
      <c r="I174" s="192"/>
      <c r="J174" s="192"/>
      <c r="L174" s="189"/>
    </row>
    <row r="175">
      <c r="B175" s="12"/>
      <c r="C175" s="12"/>
      <c r="D175" s="12"/>
      <c r="H175" s="12"/>
      <c r="I175" s="192"/>
      <c r="J175" s="192"/>
      <c r="L175" s="189"/>
    </row>
    <row r="176">
      <c r="B176" s="12"/>
      <c r="C176" s="12"/>
      <c r="D176" s="12"/>
      <c r="H176" s="12"/>
      <c r="I176" s="192"/>
      <c r="J176" s="192"/>
      <c r="L176" s="189"/>
    </row>
    <row r="177">
      <c r="B177" s="12"/>
      <c r="C177" s="12"/>
      <c r="D177" s="12"/>
      <c r="H177" s="12"/>
      <c r="I177" s="192"/>
      <c r="J177" s="192"/>
      <c r="L177" s="189"/>
    </row>
    <row r="178">
      <c r="B178" s="12"/>
      <c r="C178" s="12"/>
      <c r="D178" s="12"/>
      <c r="H178" s="12"/>
      <c r="I178" s="192"/>
      <c r="J178" s="192"/>
      <c r="L178" s="189"/>
    </row>
    <row r="179">
      <c r="B179" s="12"/>
      <c r="C179" s="12"/>
      <c r="D179" s="12"/>
      <c r="H179" s="12"/>
      <c r="I179" s="192"/>
      <c r="J179" s="192"/>
      <c r="L179" s="189"/>
    </row>
    <row r="180">
      <c r="B180" s="12"/>
      <c r="C180" s="12"/>
      <c r="D180" s="12"/>
      <c r="H180" s="12"/>
      <c r="I180" s="192"/>
      <c r="J180" s="192"/>
      <c r="L180" s="189"/>
    </row>
    <row r="181">
      <c r="B181" s="12"/>
      <c r="C181" s="12"/>
      <c r="D181" s="12"/>
      <c r="H181" s="12"/>
      <c r="I181" s="192"/>
      <c r="J181" s="192"/>
      <c r="L181" s="189"/>
    </row>
    <row r="182">
      <c r="B182" s="12"/>
      <c r="C182" s="12"/>
      <c r="D182" s="12"/>
      <c r="H182" s="12"/>
      <c r="I182" s="192"/>
      <c r="J182" s="192"/>
      <c r="L182" s="189"/>
    </row>
    <row r="183">
      <c r="B183" s="12"/>
      <c r="C183" s="12"/>
      <c r="D183" s="12"/>
      <c r="H183" s="12"/>
      <c r="I183" s="192"/>
      <c r="J183" s="192"/>
      <c r="L183" s="189"/>
    </row>
    <row r="184">
      <c r="B184" s="12"/>
      <c r="C184" s="12"/>
      <c r="D184" s="12"/>
      <c r="H184" s="12"/>
      <c r="I184" s="192"/>
      <c r="J184" s="192"/>
      <c r="L184" s="189"/>
    </row>
    <row r="185">
      <c r="B185" s="12"/>
      <c r="C185" s="12"/>
      <c r="D185" s="12"/>
      <c r="H185" s="12"/>
      <c r="I185" s="192"/>
      <c r="J185" s="192"/>
      <c r="L185" s="189"/>
    </row>
    <row r="186">
      <c r="B186" s="12"/>
      <c r="C186" s="12"/>
      <c r="D186" s="12"/>
      <c r="H186" s="12"/>
      <c r="I186" s="192"/>
      <c r="J186" s="192"/>
      <c r="L186" s="189"/>
    </row>
    <row r="187">
      <c r="B187" s="12"/>
      <c r="C187" s="12"/>
      <c r="D187" s="12"/>
      <c r="H187" s="12"/>
      <c r="I187" s="192"/>
      <c r="J187" s="192"/>
      <c r="L187" s="189"/>
    </row>
    <row r="188">
      <c r="B188" s="12"/>
      <c r="C188" s="12"/>
      <c r="D188" s="12"/>
      <c r="H188" s="12"/>
      <c r="I188" s="192"/>
      <c r="J188" s="192"/>
      <c r="L188" s="189"/>
    </row>
    <row r="189">
      <c r="B189" s="12"/>
      <c r="C189" s="12"/>
      <c r="D189" s="12"/>
      <c r="H189" s="12"/>
      <c r="I189" s="192"/>
      <c r="J189" s="192"/>
      <c r="L189" s="189"/>
    </row>
    <row r="190">
      <c r="B190" s="12"/>
      <c r="C190" s="12"/>
      <c r="D190" s="12"/>
      <c r="H190" s="12"/>
      <c r="I190" s="192"/>
      <c r="J190" s="192"/>
      <c r="L190" s="189"/>
    </row>
    <row r="191">
      <c r="B191" s="12"/>
      <c r="C191" s="12"/>
      <c r="D191" s="12"/>
      <c r="H191" s="12"/>
      <c r="I191" s="192"/>
      <c r="J191" s="192"/>
      <c r="L191" s="189"/>
    </row>
    <row r="192">
      <c r="B192" s="12"/>
      <c r="C192" s="12"/>
      <c r="D192" s="12"/>
      <c r="H192" s="12"/>
      <c r="I192" s="192"/>
      <c r="J192" s="192"/>
      <c r="L192" s="189"/>
    </row>
    <row r="193">
      <c r="B193" s="12"/>
      <c r="C193" s="12"/>
      <c r="D193" s="12"/>
      <c r="H193" s="12"/>
      <c r="I193" s="192"/>
      <c r="J193" s="192"/>
      <c r="L193" s="189"/>
    </row>
    <row r="194">
      <c r="B194" s="12"/>
      <c r="C194" s="12"/>
      <c r="D194" s="12"/>
      <c r="H194" s="12"/>
      <c r="I194" s="192"/>
      <c r="J194" s="192"/>
      <c r="L194" s="189"/>
    </row>
    <row r="195">
      <c r="B195" s="12"/>
      <c r="C195" s="12"/>
      <c r="D195" s="12"/>
      <c r="H195" s="12"/>
      <c r="I195" s="192"/>
      <c r="J195" s="192"/>
      <c r="L195" s="189"/>
    </row>
    <row r="196">
      <c r="B196" s="12"/>
      <c r="C196" s="12"/>
      <c r="D196" s="12"/>
      <c r="H196" s="12"/>
      <c r="I196" s="192"/>
      <c r="J196" s="192"/>
      <c r="L196" s="189"/>
    </row>
    <row r="197">
      <c r="B197" s="12"/>
      <c r="C197" s="12"/>
      <c r="D197" s="12"/>
      <c r="H197" s="12"/>
      <c r="I197" s="192"/>
      <c r="J197" s="192"/>
      <c r="L197" s="189"/>
    </row>
    <row r="198">
      <c r="B198" s="12"/>
      <c r="C198" s="12"/>
      <c r="D198" s="12"/>
      <c r="H198" s="12"/>
      <c r="I198" s="192"/>
      <c r="J198" s="192"/>
      <c r="L198" s="189"/>
    </row>
    <row r="199">
      <c r="B199" s="12"/>
      <c r="C199" s="12"/>
      <c r="D199" s="12"/>
      <c r="H199" s="12"/>
      <c r="I199" s="192"/>
      <c r="J199" s="192"/>
      <c r="L199" s="189"/>
    </row>
    <row r="200">
      <c r="B200" s="12"/>
      <c r="C200" s="12"/>
      <c r="D200" s="12"/>
      <c r="H200" s="12"/>
      <c r="I200" s="192"/>
      <c r="J200" s="192"/>
      <c r="L200" s="189"/>
    </row>
    <row r="201">
      <c r="B201" s="12"/>
      <c r="C201" s="12"/>
      <c r="D201" s="12"/>
      <c r="H201" s="12"/>
      <c r="I201" s="192"/>
      <c r="J201" s="192"/>
      <c r="L201" s="189"/>
    </row>
    <row r="202">
      <c r="B202" s="12"/>
      <c r="C202" s="12"/>
      <c r="D202" s="12"/>
      <c r="H202" s="12"/>
      <c r="I202" s="192"/>
      <c r="J202" s="192"/>
      <c r="L202" s="189"/>
    </row>
    <row r="203">
      <c r="B203" s="12"/>
      <c r="C203" s="12"/>
      <c r="D203" s="12"/>
      <c r="H203" s="12"/>
      <c r="I203" s="192"/>
      <c r="J203" s="192"/>
      <c r="L203" s="189"/>
    </row>
    <row r="204">
      <c r="B204" s="12"/>
      <c r="C204" s="12"/>
      <c r="D204" s="12"/>
      <c r="H204" s="12"/>
      <c r="I204" s="192"/>
      <c r="J204" s="192"/>
      <c r="L204" s="189"/>
    </row>
    <row r="205">
      <c r="B205" s="12"/>
      <c r="C205" s="12"/>
      <c r="D205" s="12"/>
      <c r="H205" s="12"/>
      <c r="I205" s="192"/>
      <c r="J205" s="192"/>
      <c r="L205" s="189"/>
    </row>
    <row r="206">
      <c r="B206" s="12"/>
      <c r="C206" s="12"/>
      <c r="D206" s="12"/>
      <c r="H206" s="12"/>
      <c r="I206" s="192"/>
      <c r="J206" s="192"/>
      <c r="L206" s="189"/>
    </row>
    <row r="207">
      <c r="B207" s="12"/>
      <c r="C207" s="12"/>
      <c r="D207" s="12"/>
      <c r="H207" s="12"/>
      <c r="I207" s="192"/>
      <c r="J207" s="192"/>
      <c r="L207" s="189"/>
    </row>
    <row r="208">
      <c r="B208" s="12"/>
      <c r="C208" s="12"/>
      <c r="D208" s="12"/>
      <c r="H208" s="12"/>
      <c r="I208" s="192"/>
      <c r="J208" s="192"/>
      <c r="L208" s="189"/>
    </row>
    <row r="209">
      <c r="B209" s="12"/>
      <c r="C209" s="12"/>
      <c r="D209" s="12"/>
      <c r="H209" s="12"/>
      <c r="I209" s="192"/>
      <c r="J209" s="192"/>
      <c r="L209" s="189"/>
    </row>
    <row r="210">
      <c r="B210" s="12"/>
      <c r="C210" s="12"/>
      <c r="D210" s="12"/>
      <c r="H210" s="12"/>
      <c r="I210" s="192"/>
      <c r="J210" s="192"/>
      <c r="L210" s="189"/>
    </row>
    <row r="211">
      <c r="B211" s="12"/>
      <c r="C211" s="12"/>
      <c r="D211" s="12"/>
      <c r="H211" s="12"/>
      <c r="I211" s="192"/>
      <c r="J211" s="192"/>
      <c r="L211" s="189"/>
    </row>
    <row r="212">
      <c r="B212" s="12"/>
      <c r="C212" s="12"/>
      <c r="D212" s="12"/>
      <c r="H212" s="12"/>
      <c r="I212" s="192"/>
      <c r="J212" s="192"/>
      <c r="L212" s="189"/>
    </row>
    <row r="213">
      <c r="B213" s="12"/>
      <c r="C213" s="12"/>
      <c r="D213" s="12"/>
      <c r="H213" s="12"/>
      <c r="I213" s="192"/>
      <c r="J213" s="192"/>
      <c r="L213" s="189"/>
    </row>
    <row r="214">
      <c r="B214" s="12"/>
      <c r="C214" s="12"/>
      <c r="D214" s="12"/>
      <c r="H214" s="12"/>
      <c r="I214" s="192"/>
      <c r="J214" s="192"/>
      <c r="L214" s="189"/>
    </row>
    <row r="215">
      <c r="B215" s="12"/>
      <c r="C215" s="12"/>
      <c r="D215" s="12"/>
      <c r="H215" s="12"/>
      <c r="I215" s="192"/>
      <c r="J215" s="192"/>
      <c r="L215" s="189"/>
    </row>
    <row r="216">
      <c r="B216" s="12"/>
      <c r="C216" s="12"/>
      <c r="D216" s="12"/>
      <c r="H216" s="12"/>
      <c r="I216" s="192"/>
      <c r="J216" s="192"/>
      <c r="L216" s="189"/>
    </row>
    <row r="217">
      <c r="B217" s="12"/>
      <c r="C217" s="12"/>
      <c r="D217" s="12"/>
      <c r="H217" s="12"/>
      <c r="I217" s="192"/>
      <c r="J217" s="192"/>
      <c r="L217" s="189"/>
    </row>
    <row r="218">
      <c r="B218" s="12"/>
      <c r="C218" s="12"/>
      <c r="D218" s="12"/>
      <c r="H218" s="12"/>
      <c r="I218" s="192"/>
      <c r="J218" s="192"/>
      <c r="L218" s="189"/>
    </row>
    <row r="219">
      <c r="B219" s="12"/>
      <c r="C219" s="12"/>
      <c r="D219" s="12"/>
      <c r="H219" s="12"/>
      <c r="I219" s="192"/>
      <c r="J219" s="192"/>
      <c r="L219" s="189"/>
    </row>
    <row r="220">
      <c r="B220" s="12"/>
      <c r="C220" s="12"/>
      <c r="D220" s="12"/>
      <c r="H220" s="12"/>
      <c r="I220" s="192"/>
      <c r="J220" s="192"/>
      <c r="L220" s="189"/>
    </row>
    <row r="221">
      <c r="B221" s="12"/>
      <c r="C221" s="12"/>
      <c r="D221" s="12"/>
      <c r="H221" s="12"/>
      <c r="I221" s="192"/>
      <c r="J221" s="192"/>
      <c r="L221" s="189"/>
    </row>
    <row r="222">
      <c r="B222" s="12"/>
      <c r="C222" s="12"/>
      <c r="D222" s="12"/>
      <c r="H222" s="12"/>
      <c r="I222" s="192"/>
      <c r="J222" s="192"/>
      <c r="L222" s="189"/>
    </row>
    <row r="223">
      <c r="B223" s="12"/>
      <c r="C223" s="12"/>
      <c r="D223" s="12"/>
      <c r="H223" s="12"/>
      <c r="I223" s="192"/>
      <c r="J223" s="192"/>
      <c r="L223" s="189"/>
    </row>
    <row r="224">
      <c r="B224" s="12"/>
      <c r="C224" s="12"/>
      <c r="D224" s="12"/>
      <c r="H224" s="12"/>
      <c r="I224" s="192"/>
      <c r="J224" s="192"/>
      <c r="L224" s="189"/>
    </row>
    <row r="225">
      <c r="B225" s="12"/>
      <c r="C225" s="12"/>
      <c r="D225" s="12"/>
      <c r="H225" s="12"/>
      <c r="I225" s="192"/>
      <c r="J225" s="192"/>
      <c r="L225" s="189"/>
    </row>
    <row r="226">
      <c r="B226" s="12"/>
      <c r="C226" s="12"/>
      <c r="D226" s="12"/>
      <c r="H226" s="12"/>
      <c r="I226" s="192"/>
      <c r="J226" s="192"/>
      <c r="L226" s="189"/>
    </row>
    <row r="227">
      <c r="B227" s="12"/>
      <c r="C227" s="12"/>
      <c r="D227" s="12"/>
      <c r="H227" s="12"/>
      <c r="I227" s="192"/>
      <c r="J227" s="192"/>
      <c r="L227" s="189"/>
    </row>
    <row r="228">
      <c r="B228" s="12"/>
      <c r="C228" s="12"/>
      <c r="D228" s="12"/>
      <c r="H228" s="12"/>
      <c r="I228" s="192"/>
      <c r="J228" s="192"/>
      <c r="L228" s="189"/>
    </row>
    <row r="229">
      <c r="B229" s="12"/>
      <c r="C229" s="12"/>
      <c r="D229" s="12"/>
      <c r="H229" s="12"/>
      <c r="I229" s="192"/>
      <c r="J229" s="192"/>
      <c r="L229" s="189"/>
    </row>
    <row r="230">
      <c r="B230" s="12"/>
      <c r="C230" s="12"/>
      <c r="D230" s="12"/>
      <c r="H230" s="12"/>
      <c r="I230" s="192"/>
      <c r="J230" s="192"/>
      <c r="L230" s="189"/>
    </row>
    <row r="231">
      <c r="B231" s="12"/>
      <c r="C231" s="12"/>
      <c r="D231" s="12"/>
      <c r="H231" s="12"/>
      <c r="I231" s="192"/>
      <c r="J231" s="192"/>
      <c r="L231" s="189"/>
    </row>
    <row r="232">
      <c r="B232" s="12"/>
      <c r="C232" s="12"/>
      <c r="D232" s="12"/>
      <c r="H232" s="12"/>
      <c r="I232" s="192"/>
      <c r="J232" s="192"/>
      <c r="L232" s="189"/>
    </row>
    <row r="233">
      <c r="B233" s="12"/>
      <c r="C233" s="12"/>
      <c r="D233" s="12"/>
      <c r="H233" s="12"/>
      <c r="I233" s="192"/>
      <c r="J233" s="192"/>
      <c r="L233" s="189"/>
    </row>
    <row r="234">
      <c r="B234" s="12"/>
      <c r="C234" s="12"/>
      <c r="D234" s="12"/>
      <c r="H234" s="12"/>
      <c r="I234" s="192"/>
      <c r="J234" s="192"/>
      <c r="L234" s="189"/>
    </row>
    <row r="235">
      <c r="B235" s="12"/>
      <c r="C235" s="12"/>
      <c r="D235" s="12"/>
      <c r="H235" s="12"/>
      <c r="I235" s="192"/>
      <c r="J235" s="192"/>
      <c r="L235" s="189"/>
    </row>
    <row r="236">
      <c r="B236" s="12"/>
      <c r="C236" s="12"/>
      <c r="D236" s="12"/>
      <c r="H236" s="12"/>
      <c r="I236" s="192"/>
      <c r="J236" s="192"/>
      <c r="L236" s="189"/>
    </row>
    <row r="237">
      <c r="B237" s="12"/>
      <c r="C237" s="12"/>
      <c r="D237" s="12"/>
      <c r="H237" s="12"/>
      <c r="I237" s="192"/>
      <c r="J237" s="192"/>
      <c r="L237" s="189"/>
    </row>
    <row r="238">
      <c r="B238" s="12"/>
      <c r="C238" s="12"/>
      <c r="D238" s="12"/>
      <c r="H238" s="12"/>
      <c r="I238" s="192"/>
      <c r="J238" s="192"/>
      <c r="L238" s="189"/>
    </row>
    <row r="239">
      <c r="B239" s="12"/>
      <c r="C239" s="12"/>
      <c r="D239" s="12"/>
      <c r="H239" s="12"/>
      <c r="I239" s="192"/>
      <c r="J239" s="192"/>
      <c r="L239" s="189"/>
    </row>
    <row r="240">
      <c r="B240" s="12"/>
      <c r="C240" s="12"/>
      <c r="D240" s="12"/>
      <c r="H240" s="12"/>
      <c r="I240" s="192"/>
      <c r="J240" s="192"/>
      <c r="L240" s="189"/>
    </row>
    <row r="241">
      <c r="B241" s="12"/>
      <c r="C241" s="12"/>
      <c r="D241" s="12"/>
      <c r="H241" s="12"/>
      <c r="I241" s="192"/>
      <c r="J241" s="192"/>
      <c r="L241" s="189"/>
    </row>
    <row r="242">
      <c r="B242" s="12"/>
      <c r="C242" s="12"/>
      <c r="D242" s="12"/>
      <c r="H242" s="12"/>
      <c r="I242" s="192"/>
      <c r="J242" s="192"/>
      <c r="L242" s="189"/>
    </row>
    <row r="243">
      <c r="B243" s="12"/>
      <c r="C243" s="12"/>
      <c r="D243" s="12"/>
      <c r="H243" s="12"/>
      <c r="I243" s="192"/>
      <c r="J243" s="192"/>
      <c r="L243" s="189"/>
    </row>
    <row r="244">
      <c r="B244" s="12"/>
      <c r="C244" s="12"/>
      <c r="D244" s="12"/>
      <c r="H244" s="12"/>
      <c r="I244" s="192"/>
      <c r="J244" s="192"/>
      <c r="L244" s="189"/>
    </row>
    <row r="245">
      <c r="B245" s="12"/>
      <c r="C245" s="12"/>
      <c r="D245" s="12"/>
      <c r="H245" s="12"/>
      <c r="I245" s="192"/>
      <c r="J245" s="192"/>
      <c r="L245" s="189"/>
    </row>
    <row r="246">
      <c r="B246" s="12"/>
      <c r="C246" s="12"/>
      <c r="D246" s="12"/>
      <c r="H246" s="12"/>
      <c r="I246" s="192"/>
      <c r="J246" s="192"/>
      <c r="L246" s="189"/>
    </row>
    <row r="247">
      <c r="B247" s="12"/>
      <c r="C247" s="12"/>
      <c r="D247" s="12"/>
      <c r="H247" s="12"/>
      <c r="I247" s="192"/>
      <c r="J247" s="192"/>
      <c r="L247" s="189"/>
    </row>
    <row r="248">
      <c r="B248" s="12"/>
      <c r="C248" s="12"/>
      <c r="D248" s="12"/>
      <c r="H248" s="12"/>
      <c r="I248" s="192"/>
      <c r="J248" s="192"/>
      <c r="L248" s="189"/>
    </row>
    <row r="249">
      <c r="B249" s="12"/>
      <c r="C249" s="12"/>
      <c r="D249" s="12"/>
      <c r="H249" s="12"/>
      <c r="I249" s="192"/>
      <c r="J249" s="192"/>
      <c r="L249" s="189"/>
    </row>
    <row r="250">
      <c r="B250" s="12"/>
      <c r="C250" s="12"/>
      <c r="D250" s="12"/>
      <c r="H250" s="12"/>
      <c r="I250" s="192"/>
      <c r="J250" s="192"/>
      <c r="L250" s="189"/>
    </row>
    <row r="251">
      <c r="B251" s="12"/>
      <c r="C251" s="12"/>
      <c r="D251" s="12"/>
      <c r="H251" s="12"/>
      <c r="I251" s="192"/>
      <c r="J251" s="192"/>
      <c r="L251" s="189"/>
    </row>
    <row r="252">
      <c r="B252" s="12"/>
      <c r="C252" s="12"/>
      <c r="D252" s="12"/>
      <c r="H252" s="12"/>
      <c r="I252" s="192"/>
      <c r="J252" s="192"/>
      <c r="L252" s="189"/>
    </row>
    <row r="253">
      <c r="B253" s="12"/>
      <c r="C253" s="12"/>
      <c r="D253" s="12"/>
      <c r="H253" s="12"/>
      <c r="I253" s="192"/>
      <c r="J253" s="192"/>
      <c r="L253" s="189"/>
    </row>
    <row r="254">
      <c r="B254" s="12"/>
      <c r="C254" s="12"/>
      <c r="D254" s="12"/>
      <c r="H254" s="12"/>
      <c r="I254" s="192"/>
      <c r="J254" s="192"/>
      <c r="L254" s="189"/>
    </row>
    <row r="255">
      <c r="B255" s="12"/>
      <c r="C255" s="12"/>
      <c r="D255" s="12"/>
      <c r="H255" s="12"/>
      <c r="I255" s="192"/>
      <c r="J255" s="192"/>
      <c r="L255" s="189"/>
    </row>
    <row r="256">
      <c r="B256" s="12"/>
      <c r="C256" s="12"/>
      <c r="D256" s="12"/>
      <c r="H256" s="12"/>
      <c r="I256" s="192"/>
      <c r="J256" s="192"/>
      <c r="L256" s="189"/>
    </row>
    <row r="257">
      <c r="B257" s="12"/>
      <c r="C257" s="12"/>
      <c r="D257" s="12"/>
      <c r="H257" s="12"/>
      <c r="I257" s="192"/>
      <c r="J257" s="192"/>
      <c r="L257" s="189"/>
    </row>
    <row r="258">
      <c r="B258" s="12"/>
      <c r="C258" s="12"/>
      <c r="D258" s="12"/>
      <c r="H258" s="12"/>
      <c r="I258" s="192"/>
      <c r="J258" s="192"/>
      <c r="L258" s="189"/>
    </row>
    <row r="259">
      <c r="B259" s="12"/>
      <c r="C259" s="12"/>
      <c r="D259" s="12"/>
      <c r="H259" s="12"/>
      <c r="I259" s="192"/>
      <c r="J259" s="192"/>
      <c r="L259" s="189"/>
    </row>
    <row r="260">
      <c r="B260" s="12"/>
      <c r="C260" s="12"/>
      <c r="D260" s="12"/>
      <c r="H260" s="12"/>
      <c r="I260" s="192"/>
      <c r="J260" s="192"/>
      <c r="L260" s="189"/>
    </row>
    <row r="261">
      <c r="B261" s="12"/>
      <c r="C261" s="12"/>
      <c r="D261" s="12"/>
      <c r="H261" s="12"/>
      <c r="I261" s="192"/>
      <c r="J261" s="192"/>
      <c r="L261" s="189"/>
    </row>
    <row r="262">
      <c r="B262" s="12"/>
      <c r="C262" s="12"/>
      <c r="D262" s="12"/>
      <c r="H262" s="12"/>
      <c r="I262" s="192"/>
      <c r="J262" s="192"/>
      <c r="L262" s="189"/>
    </row>
    <row r="263">
      <c r="B263" s="12"/>
      <c r="C263" s="12"/>
      <c r="D263" s="12"/>
      <c r="H263" s="12"/>
      <c r="I263" s="192"/>
      <c r="J263" s="192"/>
      <c r="L263" s="189"/>
    </row>
    <row r="264">
      <c r="B264" s="12"/>
      <c r="C264" s="12"/>
      <c r="D264" s="12"/>
      <c r="H264" s="12"/>
      <c r="I264" s="192"/>
      <c r="J264" s="192"/>
      <c r="L264" s="189"/>
    </row>
    <row r="265">
      <c r="B265" s="12"/>
      <c r="C265" s="12"/>
      <c r="D265" s="12"/>
      <c r="H265" s="12"/>
      <c r="I265" s="192"/>
      <c r="J265" s="192"/>
      <c r="L265" s="189"/>
    </row>
    <row r="266">
      <c r="B266" s="12"/>
      <c r="C266" s="12"/>
      <c r="D266" s="12"/>
      <c r="H266" s="12"/>
      <c r="I266" s="192"/>
      <c r="J266" s="192"/>
      <c r="L266" s="189"/>
    </row>
    <row r="267">
      <c r="B267" s="12"/>
      <c r="C267" s="12"/>
      <c r="D267" s="12"/>
      <c r="H267" s="12"/>
      <c r="I267" s="192"/>
      <c r="J267" s="192"/>
      <c r="L267" s="189"/>
    </row>
    <row r="268">
      <c r="B268" s="12"/>
      <c r="C268" s="12"/>
      <c r="D268" s="12"/>
      <c r="H268" s="12"/>
      <c r="I268" s="192"/>
      <c r="J268" s="192"/>
      <c r="L268" s="189"/>
    </row>
    <row r="269">
      <c r="B269" s="12"/>
      <c r="C269" s="12"/>
      <c r="D269" s="12"/>
      <c r="H269" s="12"/>
      <c r="I269" s="192"/>
      <c r="J269" s="192"/>
      <c r="L269" s="189"/>
    </row>
    <row r="270">
      <c r="B270" s="12"/>
      <c r="C270" s="12"/>
      <c r="D270" s="12"/>
      <c r="H270" s="12"/>
      <c r="I270" s="192"/>
      <c r="J270" s="192"/>
      <c r="L270" s="189"/>
    </row>
    <row r="271">
      <c r="B271" s="12"/>
      <c r="C271" s="12"/>
      <c r="D271" s="12"/>
      <c r="H271" s="12"/>
      <c r="I271" s="192"/>
      <c r="J271" s="192"/>
      <c r="L271" s="189"/>
    </row>
    <row r="272">
      <c r="B272" s="12"/>
      <c r="C272" s="12"/>
      <c r="D272" s="12"/>
      <c r="H272" s="12"/>
      <c r="I272" s="192"/>
      <c r="J272" s="192"/>
      <c r="L272" s="189"/>
    </row>
    <row r="273">
      <c r="B273" s="12"/>
      <c r="C273" s="12"/>
      <c r="D273" s="12"/>
      <c r="H273" s="12"/>
      <c r="I273" s="192"/>
      <c r="J273" s="192"/>
      <c r="L273" s="189"/>
    </row>
    <row r="274">
      <c r="B274" s="12"/>
      <c r="C274" s="12"/>
      <c r="D274" s="12"/>
      <c r="H274" s="12"/>
      <c r="I274" s="192"/>
      <c r="J274" s="192"/>
      <c r="L274" s="189"/>
    </row>
    <row r="275">
      <c r="B275" s="12"/>
      <c r="C275" s="12"/>
      <c r="D275" s="12"/>
      <c r="H275" s="12"/>
      <c r="I275" s="192"/>
      <c r="J275" s="192"/>
      <c r="L275" s="189"/>
    </row>
    <row r="276">
      <c r="B276" s="12"/>
      <c r="C276" s="12"/>
      <c r="D276" s="12"/>
      <c r="H276" s="12"/>
      <c r="I276" s="192"/>
      <c r="J276" s="192"/>
      <c r="L276" s="189"/>
    </row>
    <row r="277">
      <c r="B277" s="12"/>
      <c r="C277" s="12"/>
      <c r="D277" s="12"/>
      <c r="H277" s="12"/>
      <c r="I277" s="192"/>
      <c r="J277" s="192"/>
      <c r="L277" s="189"/>
    </row>
    <row r="278">
      <c r="B278" s="12"/>
      <c r="C278" s="12"/>
      <c r="D278" s="12"/>
      <c r="H278" s="12"/>
      <c r="I278" s="192"/>
      <c r="J278" s="192"/>
      <c r="L278" s="189"/>
    </row>
    <row r="279">
      <c r="B279" s="12"/>
      <c r="C279" s="12"/>
      <c r="D279" s="12"/>
      <c r="H279" s="12"/>
      <c r="I279" s="192"/>
      <c r="J279" s="192"/>
      <c r="L279" s="189"/>
    </row>
    <row r="280">
      <c r="B280" s="12"/>
      <c r="C280" s="12"/>
      <c r="D280" s="12"/>
      <c r="H280" s="12"/>
      <c r="I280" s="192"/>
      <c r="J280" s="192"/>
      <c r="L280" s="189"/>
    </row>
    <row r="281">
      <c r="B281" s="12"/>
      <c r="C281" s="12"/>
      <c r="D281" s="12"/>
      <c r="H281" s="12"/>
      <c r="I281" s="192"/>
      <c r="J281" s="192"/>
      <c r="L281" s="189"/>
    </row>
    <row r="282">
      <c r="B282" s="12"/>
      <c r="C282" s="12"/>
      <c r="D282" s="12"/>
      <c r="H282" s="12"/>
      <c r="I282" s="192"/>
      <c r="J282" s="192"/>
      <c r="L282" s="189"/>
    </row>
    <row r="283">
      <c r="B283" s="12"/>
      <c r="C283" s="12"/>
      <c r="D283" s="12"/>
      <c r="H283" s="12"/>
      <c r="I283" s="192"/>
      <c r="J283" s="192"/>
      <c r="L283" s="189"/>
    </row>
    <row r="284">
      <c r="B284" s="12"/>
      <c r="C284" s="12"/>
      <c r="D284" s="12"/>
      <c r="H284" s="12"/>
      <c r="I284" s="192"/>
      <c r="J284" s="192"/>
      <c r="L284" s="189"/>
    </row>
    <row r="285">
      <c r="B285" s="12"/>
      <c r="C285" s="12"/>
      <c r="D285" s="12"/>
      <c r="H285" s="12"/>
      <c r="I285" s="192"/>
      <c r="J285" s="192"/>
      <c r="L285" s="189"/>
    </row>
    <row r="286">
      <c r="B286" s="12"/>
      <c r="C286" s="12"/>
      <c r="D286" s="12"/>
      <c r="H286" s="12"/>
      <c r="I286" s="192"/>
      <c r="J286" s="192"/>
      <c r="L286" s="189"/>
    </row>
    <row r="287">
      <c r="B287" s="12"/>
      <c r="C287" s="12"/>
      <c r="D287" s="12"/>
      <c r="H287" s="12"/>
      <c r="I287" s="192"/>
      <c r="J287" s="192"/>
      <c r="L287" s="189"/>
    </row>
    <row r="288">
      <c r="B288" s="12"/>
      <c r="C288" s="12"/>
      <c r="D288" s="12"/>
      <c r="H288" s="12"/>
      <c r="I288" s="192"/>
      <c r="J288" s="192"/>
      <c r="L288" s="189"/>
    </row>
    <row r="289">
      <c r="B289" s="12"/>
      <c r="C289" s="12"/>
      <c r="D289" s="12"/>
      <c r="H289" s="12"/>
      <c r="I289" s="192"/>
      <c r="J289" s="192"/>
      <c r="L289" s="189"/>
    </row>
    <row r="290">
      <c r="B290" s="12"/>
      <c r="C290" s="12"/>
      <c r="D290" s="12"/>
      <c r="H290" s="12"/>
      <c r="I290" s="192"/>
      <c r="J290" s="192"/>
      <c r="L290" s="189"/>
    </row>
    <row r="291">
      <c r="B291" s="12"/>
      <c r="C291" s="12"/>
      <c r="D291" s="12"/>
      <c r="H291" s="12"/>
      <c r="I291" s="192"/>
      <c r="J291" s="192"/>
      <c r="L291" s="189"/>
    </row>
    <row r="292">
      <c r="B292" s="12"/>
      <c r="C292" s="12"/>
      <c r="D292" s="12"/>
      <c r="H292" s="12"/>
      <c r="I292" s="192"/>
      <c r="J292" s="192"/>
      <c r="L292" s="189"/>
    </row>
    <row r="293">
      <c r="B293" s="12"/>
      <c r="C293" s="12"/>
      <c r="D293" s="12"/>
      <c r="H293" s="12"/>
      <c r="I293" s="192"/>
      <c r="J293" s="192"/>
      <c r="L293" s="189"/>
    </row>
    <row r="294">
      <c r="B294" s="12"/>
      <c r="C294" s="12"/>
      <c r="D294" s="12"/>
      <c r="H294" s="12"/>
      <c r="I294" s="192"/>
      <c r="J294" s="192"/>
      <c r="L294" s="189"/>
    </row>
    <row r="295">
      <c r="B295" s="12"/>
      <c r="C295" s="12"/>
      <c r="D295" s="12"/>
      <c r="H295" s="12"/>
      <c r="I295" s="192"/>
      <c r="J295" s="192"/>
      <c r="L295" s="189"/>
    </row>
    <row r="296">
      <c r="B296" s="12"/>
      <c r="C296" s="12"/>
      <c r="D296" s="12"/>
      <c r="H296" s="12"/>
      <c r="I296" s="192"/>
      <c r="J296" s="192"/>
      <c r="L296" s="189"/>
    </row>
    <row r="297">
      <c r="B297" s="12"/>
      <c r="C297" s="12"/>
      <c r="D297" s="12"/>
      <c r="H297" s="12"/>
      <c r="I297" s="192"/>
      <c r="J297" s="192"/>
      <c r="L297" s="189"/>
    </row>
    <row r="298">
      <c r="B298" s="12"/>
      <c r="C298" s="12"/>
      <c r="D298" s="12"/>
      <c r="H298" s="12"/>
      <c r="I298" s="192"/>
      <c r="J298" s="192"/>
      <c r="L298" s="189"/>
    </row>
    <row r="299">
      <c r="B299" s="12"/>
      <c r="C299" s="12"/>
      <c r="D299" s="12"/>
      <c r="H299" s="12"/>
      <c r="I299" s="192"/>
      <c r="J299" s="192"/>
      <c r="L299" s="189"/>
    </row>
    <row r="300">
      <c r="B300" s="12"/>
      <c r="C300" s="12"/>
      <c r="D300" s="12"/>
      <c r="H300" s="12"/>
      <c r="I300" s="192"/>
      <c r="J300" s="192"/>
      <c r="L300" s="189"/>
    </row>
    <row r="301">
      <c r="B301" s="12"/>
      <c r="C301" s="12"/>
      <c r="D301" s="12"/>
      <c r="H301" s="12"/>
      <c r="I301" s="192"/>
      <c r="J301" s="192"/>
      <c r="L301" s="189"/>
    </row>
    <row r="302">
      <c r="B302" s="12"/>
      <c r="C302" s="12"/>
      <c r="D302" s="12"/>
      <c r="H302" s="12"/>
      <c r="I302" s="192"/>
      <c r="J302" s="192"/>
      <c r="L302" s="189"/>
    </row>
    <row r="303">
      <c r="B303" s="12"/>
      <c r="C303" s="12"/>
      <c r="D303" s="12"/>
      <c r="H303" s="12"/>
      <c r="I303" s="192"/>
      <c r="J303" s="192"/>
      <c r="L303" s="189"/>
    </row>
    <row r="304">
      <c r="B304" s="12"/>
      <c r="C304" s="12"/>
      <c r="D304" s="12"/>
      <c r="H304" s="12"/>
      <c r="I304" s="192"/>
      <c r="J304" s="192"/>
      <c r="L304" s="189"/>
    </row>
    <row r="305">
      <c r="B305" s="12"/>
      <c r="C305" s="12"/>
      <c r="D305" s="12"/>
      <c r="H305" s="12"/>
      <c r="I305" s="192"/>
      <c r="J305" s="192"/>
      <c r="L305" s="189"/>
    </row>
    <row r="306">
      <c r="B306" s="12"/>
      <c r="C306" s="12"/>
      <c r="D306" s="12"/>
      <c r="H306" s="12"/>
      <c r="I306" s="192"/>
      <c r="J306" s="192"/>
      <c r="L306" s="189"/>
    </row>
    <row r="307">
      <c r="B307" s="12"/>
      <c r="C307" s="12"/>
      <c r="D307" s="12"/>
      <c r="H307" s="12"/>
      <c r="I307" s="192"/>
      <c r="J307" s="192"/>
      <c r="L307" s="189"/>
    </row>
    <row r="308">
      <c r="B308" s="12"/>
      <c r="C308" s="12"/>
      <c r="D308" s="12"/>
      <c r="H308" s="12"/>
      <c r="I308" s="192"/>
      <c r="J308" s="192"/>
      <c r="L308" s="189"/>
    </row>
    <row r="309">
      <c r="B309" s="12"/>
      <c r="C309" s="12"/>
      <c r="D309" s="12"/>
      <c r="H309" s="12"/>
      <c r="I309" s="192"/>
      <c r="J309" s="192"/>
      <c r="L309" s="189"/>
    </row>
    <row r="310">
      <c r="B310" s="12"/>
      <c r="C310" s="12"/>
      <c r="D310" s="12"/>
      <c r="H310" s="12"/>
      <c r="I310" s="192"/>
      <c r="J310" s="192"/>
      <c r="L310" s="189"/>
    </row>
    <row r="311">
      <c r="B311" s="12"/>
      <c r="C311" s="12"/>
      <c r="D311" s="12"/>
      <c r="H311" s="12"/>
      <c r="I311" s="192"/>
      <c r="J311" s="192"/>
      <c r="L311" s="189"/>
    </row>
    <row r="312">
      <c r="B312" s="12"/>
      <c r="C312" s="12"/>
      <c r="D312" s="12"/>
      <c r="H312" s="12"/>
      <c r="I312" s="192"/>
      <c r="J312" s="192"/>
      <c r="L312" s="189"/>
    </row>
    <row r="313">
      <c r="B313" s="12"/>
      <c r="C313" s="12"/>
      <c r="D313" s="12"/>
      <c r="H313" s="12"/>
      <c r="I313" s="192"/>
      <c r="J313" s="192"/>
      <c r="L313" s="189"/>
    </row>
    <row r="314">
      <c r="B314" s="12"/>
      <c r="C314" s="12"/>
      <c r="D314" s="12"/>
      <c r="H314" s="12"/>
      <c r="I314" s="192"/>
      <c r="J314" s="192"/>
      <c r="L314" s="189"/>
    </row>
    <row r="315">
      <c r="B315" s="12"/>
      <c r="C315" s="12"/>
      <c r="D315" s="12"/>
      <c r="H315" s="12"/>
      <c r="I315" s="192"/>
      <c r="J315" s="192"/>
      <c r="L315" s="189"/>
    </row>
    <row r="316">
      <c r="B316" s="12"/>
      <c r="C316" s="12"/>
      <c r="D316" s="12"/>
      <c r="H316" s="12"/>
      <c r="I316" s="192"/>
      <c r="J316" s="192"/>
      <c r="L316" s="189"/>
    </row>
    <row r="317">
      <c r="B317" s="12"/>
      <c r="C317" s="12"/>
      <c r="D317" s="12"/>
      <c r="H317" s="12"/>
      <c r="I317" s="192"/>
      <c r="J317" s="192"/>
      <c r="L317" s="189"/>
    </row>
    <row r="318">
      <c r="B318" s="12"/>
      <c r="C318" s="12"/>
      <c r="D318" s="12"/>
      <c r="H318" s="12"/>
      <c r="I318" s="192"/>
      <c r="J318" s="192"/>
      <c r="L318" s="189"/>
    </row>
    <row r="319">
      <c r="B319" s="12"/>
      <c r="C319" s="12"/>
      <c r="D319" s="12"/>
      <c r="H319" s="12"/>
      <c r="I319" s="192"/>
      <c r="J319" s="192"/>
      <c r="L319" s="189"/>
    </row>
    <row r="320">
      <c r="B320" s="12"/>
      <c r="C320" s="12"/>
      <c r="D320" s="12"/>
      <c r="H320" s="12"/>
      <c r="I320" s="192"/>
      <c r="J320" s="192"/>
      <c r="L320" s="189"/>
    </row>
    <row r="321">
      <c r="B321" s="12"/>
      <c r="C321" s="12"/>
      <c r="D321" s="12"/>
      <c r="H321" s="12"/>
      <c r="I321" s="192"/>
      <c r="J321" s="192"/>
      <c r="L321" s="189"/>
    </row>
    <row r="322">
      <c r="B322" s="12"/>
      <c r="C322" s="12"/>
      <c r="D322" s="12"/>
      <c r="H322" s="12"/>
      <c r="I322" s="192"/>
      <c r="J322" s="192"/>
      <c r="L322" s="189"/>
    </row>
    <row r="323">
      <c r="B323" s="12"/>
      <c r="C323" s="12"/>
      <c r="D323" s="12"/>
      <c r="H323" s="12"/>
      <c r="I323" s="192"/>
      <c r="J323" s="192"/>
      <c r="L323" s="189"/>
    </row>
    <row r="324">
      <c r="B324" s="12"/>
      <c r="C324" s="12"/>
      <c r="D324" s="12"/>
      <c r="H324" s="12"/>
      <c r="I324" s="192"/>
      <c r="J324" s="192"/>
      <c r="L324" s="189"/>
    </row>
    <row r="325">
      <c r="B325" s="12"/>
      <c r="C325" s="12"/>
      <c r="D325" s="12"/>
      <c r="H325" s="12"/>
      <c r="I325" s="192"/>
      <c r="J325" s="192"/>
      <c r="L325" s="189"/>
    </row>
    <row r="326">
      <c r="B326" s="12"/>
      <c r="C326" s="12"/>
      <c r="D326" s="12"/>
      <c r="H326" s="12"/>
      <c r="I326" s="192"/>
      <c r="J326" s="192"/>
      <c r="L326" s="189"/>
    </row>
    <row r="327">
      <c r="B327" s="12"/>
      <c r="C327" s="12"/>
      <c r="D327" s="12"/>
      <c r="H327" s="12"/>
      <c r="I327" s="192"/>
      <c r="J327" s="192"/>
      <c r="L327" s="189"/>
    </row>
    <row r="328">
      <c r="B328" s="12"/>
      <c r="C328" s="12"/>
      <c r="D328" s="12"/>
      <c r="H328" s="12"/>
      <c r="I328" s="192"/>
      <c r="J328" s="192"/>
      <c r="L328" s="189"/>
    </row>
    <row r="329">
      <c r="B329" s="12"/>
      <c r="C329" s="12"/>
      <c r="D329" s="12"/>
      <c r="H329" s="12"/>
      <c r="I329" s="192"/>
      <c r="J329" s="192"/>
      <c r="L329" s="189"/>
    </row>
    <row r="330">
      <c r="B330" s="12"/>
      <c r="C330" s="12"/>
      <c r="D330" s="12"/>
      <c r="H330" s="12"/>
      <c r="I330" s="192"/>
      <c r="J330" s="192"/>
      <c r="L330" s="189"/>
    </row>
    <row r="331">
      <c r="B331" s="12"/>
      <c r="C331" s="12"/>
      <c r="D331" s="12"/>
      <c r="H331" s="12"/>
      <c r="I331" s="192"/>
      <c r="J331" s="192"/>
      <c r="L331" s="189"/>
    </row>
    <row r="332">
      <c r="B332" s="12"/>
      <c r="C332" s="12"/>
      <c r="D332" s="12"/>
      <c r="H332" s="12"/>
      <c r="I332" s="192"/>
      <c r="J332" s="192"/>
      <c r="L332" s="189"/>
    </row>
    <row r="333">
      <c r="B333" s="12"/>
      <c r="C333" s="12"/>
      <c r="D333" s="12"/>
      <c r="H333" s="12"/>
      <c r="I333" s="192"/>
      <c r="J333" s="192"/>
      <c r="L333" s="189"/>
    </row>
    <row r="334">
      <c r="B334" s="12"/>
      <c r="C334" s="12"/>
      <c r="D334" s="12"/>
      <c r="H334" s="12"/>
      <c r="I334" s="192"/>
      <c r="J334" s="192"/>
      <c r="L334" s="189"/>
    </row>
    <row r="335">
      <c r="B335" s="12"/>
      <c r="C335" s="12"/>
      <c r="D335" s="12"/>
      <c r="H335" s="12"/>
      <c r="I335" s="192"/>
      <c r="J335" s="192"/>
      <c r="L335" s="189"/>
    </row>
    <row r="336">
      <c r="B336" s="12"/>
      <c r="C336" s="12"/>
      <c r="D336" s="12"/>
      <c r="H336" s="12"/>
      <c r="I336" s="192"/>
      <c r="J336" s="192"/>
      <c r="L336" s="189"/>
    </row>
    <row r="337">
      <c r="B337" s="12"/>
      <c r="C337" s="12"/>
      <c r="D337" s="12"/>
      <c r="H337" s="12"/>
      <c r="I337" s="192"/>
      <c r="J337" s="192"/>
      <c r="L337" s="189"/>
    </row>
    <row r="338">
      <c r="B338" s="12"/>
      <c r="C338" s="12"/>
      <c r="D338" s="12"/>
      <c r="H338" s="12"/>
      <c r="I338" s="192"/>
      <c r="J338" s="192"/>
      <c r="L338" s="189"/>
    </row>
    <row r="339">
      <c r="B339" s="12"/>
      <c r="C339" s="12"/>
      <c r="D339" s="12"/>
      <c r="H339" s="12"/>
      <c r="I339" s="192"/>
      <c r="J339" s="192"/>
      <c r="L339" s="189"/>
    </row>
    <row r="340">
      <c r="B340" s="12"/>
      <c r="C340" s="12"/>
      <c r="D340" s="12"/>
      <c r="H340" s="12"/>
      <c r="I340" s="192"/>
      <c r="J340" s="192"/>
      <c r="L340" s="189"/>
    </row>
    <row r="341">
      <c r="B341" s="12"/>
      <c r="C341" s="12"/>
      <c r="D341" s="12"/>
      <c r="H341" s="12"/>
      <c r="I341" s="192"/>
      <c r="J341" s="192"/>
      <c r="L341" s="189"/>
    </row>
    <row r="342">
      <c r="B342" s="12"/>
      <c r="C342" s="12"/>
      <c r="D342" s="12"/>
      <c r="H342" s="12"/>
      <c r="I342" s="192"/>
      <c r="J342" s="192"/>
      <c r="L342" s="189"/>
    </row>
    <row r="343">
      <c r="B343" s="12"/>
      <c r="C343" s="12"/>
      <c r="D343" s="12"/>
      <c r="H343" s="12"/>
      <c r="I343" s="192"/>
      <c r="J343" s="192"/>
      <c r="L343" s="189"/>
    </row>
    <row r="344">
      <c r="B344" s="12"/>
      <c r="C344" s="12"/>
      <c r="D344" s="12"/>
      <c r="H344" s="12"/>
      <c r="I344" s="192"/>
      <c r="J344" s="192"/>
      <c r="L344" s="189"/>
    </row>
    <row r="345">
      <c r="B345" s="12"/>
      <c r="C345" s="12"/>
      <c r="D345" s="12"/>
      <c r="H345" s="12"/>
      <c r="I345" s="192"/>
      <c r="J345" s="192"/>
      <c r="L345" s="189"/>
    </row>
    <row r="346">
      <c r="B346" s="12"/>
      <c r="C346" s="12"/>
      <c r="D346" s="12"/>
      <c r="H346" s="12"/>
      <c r="I346" s="192"/>
      <c r="J346" s="192"/>
      <c r="L346" s="189"/>
    </row>
    <row r="347">
      <c r="B347" s="12"/>
      <c r="C347" s="12"/>
      <c r="D347" s="12"/>
      <c r="H347" s="12"/>
      <c r="I347" s="192"/>
      <c r="J347" s="192"/>
      <c r="L347" s="189"/>
    </row>
    <row r="348">
      <c r="B348" s="12"/>
      <c r="C348" s="12"/>
      <c r="D348" s="12"/>
      <c r="H348" s="12"/>
      <c r="I348" s="192"/>
      <c r="J348" s="192"/>
      <c r="L348" s="189"/>
    </row>
    <row r="349">
      <c r="B349" s="12"/>
      <c r="C349" s="12"/>
      <c r="D349" s="12"/>
      <c r="H349" s="12"/>
      <c r="I349" s="192"/>
      <c r="J349" s="192"/>
      <c r="L349" s="189"/>
    </row>
    <row r="350">
      <c r="B350" s="12"/>
      <c r="C350" s="12"/>
      <c r="D350" s="12"/>
      <c r="H350" s="12"/>
      <c r="I350" s="192"/>
      <c r="J350" s="192"/>
      <c r="L350" s="189"/>
    </row>
    <row r="351">
      <c r="B351" s="12"/>
      <c r="C351" s="12"/>
      <c r="D351" s="12"/>
      <c r="H351" s="12"/>
      <c r="I351" s="192"/>
      <c r="J351" s="192"/>
      <c r="L351" s="189"/>
    </row>
    <row r="352">
      <c r="B352" s="12"/>
      <c r="C352" s="12"/>
      <c r="D352" s="12"/>
      <c r="H352" s="12"/>
      <c r="I352" s="192"/>
      <c r="J352" s="192"/>
      <c r="L352" s="189"/>
    </row>
    <row r="353">
      <c r="B353" s="12"/>
      <c r="C353" s="12"/>
      <c r="D353" s="12"/>
      <c r="H353" s="12"/>
      <c r="I353" s="192"/>
      <c r="J353" s="192"/>
      <c r="L353" s="189"/>
    </row>
    <row r="354">
      <c r="B354" s="12"/>
      <c r="C354" s="12"/>
      <c r="D354" s="12"/>
      <c r="H354" s="12"/>
      <c r="I354" s="192"/>
      <c r="J354" s="192"/>
      <c r="L354" s="189"/>
    </row>
    <row r="355">
      <c r="B355" s="12"/>
      <c r="C355" s="12"/>
      <c r="D355" s="12"/>
      <c r="H355" s="12"/>
      <c r="I355" s="192"/>
      <c r="J355" s="192"/>
      <c r="L355" s="189"/>
    </row>
    <row r="356">
      <c r="B356" s="12"/>
      <c r="C356" s="12"/>
      <c r="D356" s="12"/>
      <c r="H356" s="12"/>
      <c r="I356" s="192"/>
      <c r="J356" s="192"/>
      <c r="L356" s="189"/>
    </row>
    <row r="357">
      <c r="B357" s="12"/>
      <c r="C357" s="12"/>
      <c r="D357" s="12"/>
      <c r="H357" s="12"/>
      <c r="I357" s="192"/>
      <c r="J357" s="192"/>
      <c r="L357" s="189"/>
    </row>
    <row r="358">
      <c r="B358" s="12"/>
      <c r="C358" s="12"/>
      <c r="D358" s="12"/>
      <c r="H358" s="12"/>
      <c r="I358" s="192"/>
      <c r="J358" s="192"/>
      <c r="L358" s="189"/>
    </row>
    <row r="359">
      <c r="B359" s="12"/>
      <c r="C359" s="12"/>
      <c r="D359" s="12"/>
      <c r="H359" s="12"/>
      <c r="I359" s="192"/>
      <c r="J359" s="192"/>
      <c r="L359" s="189"/>
    </row>
    <row r="360">
      <c r="B360" s="12"/>
      <c r="C360" s="12"/>
      <c r="D360" s="12"/>
      <c r="H360" s="12"/>
      <c r="I360" s="192"/>
      <c r="J360" s="192"/>
      <c r="L360" s="189"/>
    </row>
    <row r="361">
      <c r="B361" s="12"/>
      <c r="C361" s="12"/>
      <c r="D361" s="12"/>
      <c r="H361" s="12"/>
      <c r="I361" s="192"/>
      <c r="J361" s="192"/>
      <c r="L361" s="189"/>
    </row>
    <row r="362">
      <c r="B362" s="12"/>
      <c r="C362" s="12"/>
      <c r="D362" s="12"/>
      <c r="H362" s="12"/>
      <c r="I362" s="192"/>
      <c r="J362" s="192"/>
      <c r="L362" s="189"/>
    </row>
    <row r="363">
      <c r="B363" s="12"/>
      <c r="C363" s="12"/>
      <c r="D363" s="12"/>
      <c r="H363" s="12"/>
      <c r="I363" s="192"/>
      <c r="J363" s="192"/>
      <c r="L363" s="189"/>
    </row>
    <row r="364">
      <c r="B364" s="12"/>
      <c r="C364" s="12"/>
      <c r="D364" s="12"/>
      <c r="H364" s="12"/>
      <c r="I364" s="192"/>
      <c r="J364" s="192"/>
      <c r="L364" s="189"/>
    </row>
    <row r="365">
      <c r="B365" s="12"/>
      <c r="C365" s="12"/>
      <c r="D365" s="12"/>
      <c r="H365" s="12"/>
      <c r="I365" s="192"/>
      <c r="J365" s="192"/>
      <c r="L365" s="189"/>
    </row>
    <row r="366">
      <c r="B366" s="12"/>
      <c r="C366" s="12"/>
      <c r="D366" s="12"/>
      <c r="H366" s="12"/>
      <c r="I366" s="192"/>
      <c r="J366" s="192"/>
      <c r="L366" s="189"/>
    </row>
    <row r="367">
      <c r="B367" s="12"/>
      <c r="C367" s="12"/>
      <c r="D367" s="12"/>
      <c r="H367" s="12"/>
      <c r="I367" s="192"/>
      <c r="J367" s="192"/>
      <c r="L367" s="189"/>
    </row>
    <row r="368">
      <c r="B368" s="12"/>
      <c r="C368" s="12"/>
      <c r="D368" s="12"/>
      <c r="H368" s="12"/>
      <c r="I368" s="192"/>
      <c r="J368" s="192"/>
      <c r="L368" s="189"/>
    </row>
    <row r="369">
      <c r="B369" s="12"/>
      <c r="C369" s="12"/>
      <c r="D369" s="12"/>
      <c r="H369" s="12"/>
      <c r="I369" s="192"/>
      <c r="J369" s="192"/>
      <c r="L369" s="189"/>
    </row>
    <row r="370">
      <c r="B370" s="12"/>
      <c r="C370" s="12"/>
      <c r="D370" s="12"/>
      <c r="H370" s="12"/>
      <c r="I370" s="192"/>
      <c r="J370" s="192"/>
      <c r="L370" s="189"/>
    </row>
    <row r="371">
      <c r="B371" s="12"/>
      <c r="C371" s="12"/>
      <c r="D371" s="12"/>
      <c r="H371" s="12"/>
      <c r="I371" s="192"/>
      <c r="J371" s="192"/>
      <c r="L371" s="189"/>
    </row>
    <row r="372">
      <c r="B372" s="12"/>
      <c r="C372" s="12"/>
      <c r="D372" s="12"/>
      <c r="H372" s="12"/>
      <c r="I372" s="192"/>
      <c r="J372" s="192"/>
      <c r="L372" s="189"/>
    </row>
    <row r="373">
      <c r="B373" s="12"/>
      <c r="C373" s="12"/>
      <c r="D373" s="12"/>
      <c r="H373" s="12"/>
      <c r="I373" s="192"/>
      <c r="J373" s="192"/>
      <c r="L373" s="189"/>
    </row>
    <row r="374">
      <c r="B374" s="12"/>
      <c r="C374" s="12"/>
      <c r="D374" s="12"/>
      <c r="H374" s="12"/>
      <c r="I374" s="192"/>
      <c r="J374" s="192"/>
      <c r="L374" s="189"/>
    </row>
    <row r="375">
      <c r="B375" s="12"/>
      <c r="C375" s="12"/>
      <c r="D375" s="12"/>
      <c r="H375" s="12"/>
      <c r="I375" s="192"/>
      <c r="J375" s="192"/>
      <c r="L375" s="189"/>
    </row>
    <row r="376">
      <c r="B376" s="12"/>
      <c r="C376" s="12"/>
      <c r="D376" s="12"/>
      <c r="H376" s="12"/>
      <c r="I376" s="192"/>
      <c r="J376" s="192"/>
      <c r="L376" s="189"/>
    </row>
    <row r="377">
      <c r="B377" s="12"/>
      <c r="C377" s="12"/>
      <c r="D377" s="12"/>
      <c r="H377" s="12"/>
      <c r="I377" s="192"/>
      <c r="J377" s="192"/>
      <c r="L377" s="189"/>
    </row>
    <row r="378">
      <c r="B378" s="12"/>
      <c r="C378" s="12"/>
      <c r="D378" s="12"/>
      <c r="H378" s="12"/>
      <c r="I378" s="192"/>
      <c r="J378" s="192"/>
      <c r="L378" s="189"/>
    </row>
    <row r="379">
      <c r="B379" s="12"/>
      <c r="C379" s="12"/>
      <c r="D379" s="12"/>
      <c r="H379" s="12"/>
      <c r="I379" s="192"/>
      <c r="J379" s="192"/>
      <c r="L379" s="189"/>
    </row>
    <row r="380">
      <c r="B380" s="12"/>
      <c r="C380" s="12"/>
      <c r="D380" s="12"/>
      <c r="H380" s="12"/>
      <c r="I380" s="192"/>
      <c r="J380" s="192"/>
      <c r="L380" s="189"/>
    </row>
    <row r="381">
      <c r="B381" s="12"/>
      <c r="C381" s="12"/>
      <c r="D381" s="12"/>
      <c r="H381" s="12"/>
      <c r="I381" s="192"/>
      <c r="J381" s="192"/>
      <c r="L381" s="189"/>
    </row>
    <row r="382">
      <c r="B382" s="12"/>
      <c r="C382" s="12"/>
      <c r="D382" s="12"/>
      <c r="H382" s="12"/>
      <c r="I382" s="192"/>
      <c r="J382" s="192"/>
      <c r="L382" s="189"/>
    </row>
    <row r="383">
      <c r="B383" s="12"/>
      <c r="C383" s="12"/>
      <c r="D383" s="12"/>
      <c r="H383" s="12"/>
      <c r="I383" s="192"/>
      <c r="J383" s="192"/>
      <c r="L383" s="189"/>
    </row>
    <row r="384">
      <c r="B384" s="12"/>
      <c r="C384" s="12"/>
      <c r="D384" s="12"/>
      <c r="H384" s="12"/>
      <c r="I384" s="192"/>
      <c r="J384" s="192"/>
      <c r="L384" s="189"/>
    </row>
    <row r="385">
      <c r="B385" s="12"/>
      <c r="C385" s="12"/>
      <c r="D385" s="12"/>
      <c r="H385" s="12"/>
      <c r="I385" s="192"/>
      <c r="J385" s="192"/>
      <c r="L385" s="189"/>
    </row>
    <row r="386">
      <c r="B386" s="12"/>
      <c r="C386" s="12"/>
      <c r="D386" s="12"/>
      <c r="H386" s="12"/>
      <c r="I386" s="192"/>
      <c r="J386" s="192"/>
      <c r="L386" s="189"/>
    </row>
    <row r="387">
      <c r="B387" s="12"/>
      <c r="C387" s="12"/>
      <c r="D387" s="12"/>
      <c r="H387" s="12"/>
      <c r="I387" s="192"/>
      <c r="J387" s="192"/>
      <c r="L387" s="189"/>
    </row>
    <row r="388">
      <c r="B388" s="12"/>
      <c r="C388" s="12"/>
      <c r="D388" s="12"/>
      <c r="H388" s="12"/>
      <c r="I388" s="192"/>
      <c r="J388" s="192"/>
      <c r="L388" s="189"/>
    </row>
    <row r="389">
      <c r="B389" s="12"/>
      <c r="C389" s="12"/>
      <c r="D389" s="12"/>
      <c r="H389" s="12"/>
      <c r="I389" s="192"/>
      <c r="J389" s="192"/>
      <c r="L389" s="189"/>
    </row>
    <row r="390">
      <c r="B390" s="12"/>
      <c r="C390" s="12"/>
      <c r="D390" s="12"/>
      <c r="H390" s="12"/>
      <c r="I390" s="192"/>
      <c r="J390" s="192"/>
      <c r="L390" s="189"/>
    </row>
    <row r="391">
      <c r="B391" s="12"/>
      <c r="C391" s="12"/>
      <c r="D391" s="12"/>
      <c r="H391" s="12"/>
      <c r="I391" s="192"/>
      <c r="J391" s="192"/>
      <c r="L391" s="189"/>
    </row>
    <row r="392">
      <c r="B392" s="12"/>
      <c r="C392" s="12"/>
      <c r="D392" s="12"/>
      <c r="H392" s="12"/>
      <c r="I392" s="192"/>
      <c r="J392" s="192"/>
      <c r="L392" s="189"/>
    </row>
    <row r="393">
      <c r="B393" s="12"/>
      <c r="C393" s="12"/>
      <c r="D393" s="12"/>
      <c r="H393" s="12"/>
      <c r="I393" s="192"/>
      <c r="J393" s="192"/>
      <c r="L393" s="189"/>
    </row>
    <row r="394">
      <c r="B394" s="12"/>
      <c r="C394" s="12"/>
      <c r="D394" s="12"/>
      <c r="H394" s="12"/>
      <c r="I394" s="192"/>
      <c r="J394" s="192"/>
      <c r="L394" s="189"/>
    </row>
    <row r="395">
      <c r="B395" s="12"/>
      <c r="C395" s="12"/>
      <c r="D395" s="12"/>
      <c r="H395" s="12"/>
      <c r="I395" s="192"/>
      <c r="J395" s="192"/>
      <c r="L395" s="189"/>
    </row>
    <row r="396">
      <c r="B396" s="12"/>
      <c r="C396" s="12"/>
      <c r="D396" s="12"/>
      <c r="H396" s="12"/>
      <c r="I396" s="192"/>
      <c r="J396" s="192"/>
      <c r="L396" s="189"/>
    </row>
    <row r="397">
      <c r="B397" s="12"/>
      <c r="C397" s="12"/>
      <c r="D397" s="12"/>
      <c r="H397" s="12"/>
      <c r="I397" s="192"/>
      <c r="J397" s="192"/>
      <c r="L397" s="189"/>
    </row>
    <row r="398">
      <c r="B398" s="12"/>
      <c r="C398" s="12"/>
      <c r="D398" s="12"/>
      <c r="H398" s="12"/>
      <c r="I398" s="192"/>
      <c r="J398" s="192"/>
      <c r="L398" s="189"/>
    </row>
    <row r="399">
      <c r="B399" s="12"/>
      <c r="C399" s="12"/>
      <c r="D399" s="12"/>
      <c r="H399" s="12"/>
      <c r="I399" s="192"/>
      <c r="J399" s="192"/>
      <c r="L399" s="189"/>
    </row>
    <row r="400">
      <c r="B400" s="12"/>
      <c r="C400" s="12"/>
      <c r="D400" s="12"/>
      <c r="H400" s="12"/>
      <c r="I400" s="192"/>
      <c r="J400" s="192"/>
      <c r="L400" s="189"/>
    </row>
    <row r="401">
      <c r="B401" s="12"/>
      <c r="C401" s="12"/>
      <c r="D401" s="12"/>
      <c r="H401" s="12"/>
      <c r="I401" s="192"/>
      <c r="J401" s="192"/>
      <c r="L401" s="189"/>
    </row>
    <row r="402">
      <c r="B402" s="12"/>
      <c r="C402" s="12"/>
      <c r="D402" s="12"/>
      <c r="H402" s="12"/>
      <c r="I402" s="192"/>
      <c r="J402" s="192"/>
      <c r="L402" s="189"/>
    </row>
    <row r="403">
      <c r="B403" s="12"/>
      <c r="C403" s="12"/>
      <c r="D403" s="12"/>
      <c r="H403" s="12"/>
      <c r="I403" s="192"/>
      <c r="J403" s="192"/>
      <c r="L403" s="189"/>
    </row>
    <row r="404">
      <c r="B404" s="12"/>
      <c r="C404" s="12"/>
      <c r="D404" s="12"/>
      <c r="H404" s="12"/>
      <c r="I404" s="192"/>
      <c r="J404" s="192"/>
      <c r="L404" s="189"/>
    </row>
    <row r="405">
      <c r="B405" s="12"/>
      <c r="C405" s="12"/>
      <c r="D405" s="12"/>
      <c r="H405" s="12"/>
      <c r="I405" s="192"/>
      <c r="J405" s="192"/>
      <c r="L405" s="189"/>
    </row>
    <row r="406">
      <c r="B406" s="12"/>
      <c r="C406" s="12"/>
      <c r="D406" s="12"/>
      <c r="H406" s="12"/>
      <c r="I406" s="192"/>
      <c r="J406" s="192"/>
      <c r="L406" s="189"/>
    </row>
    <row r="407">
      <c r="B407" s="12"/>
      <c r="C407" s="12"/>
      <c r="D407" s="12"/>
      <c r="H407" s="12"/>
      <c r="I407" s="192"/>
      <c r="J407" s="192"/>
      <c r="L407" s="189"/>
    </row>
    <row r="408">
      <c r="B408" s="12"/>
      <c r="C408" s="12"/>
      <c r="D408" s="12"/>
      <c r="H408" s="12"/>
      <c r="I408" s="192"/>
      <c r="J408" s="192"/>
      <c r="L408" s="189"/>
    </row>
    <row r="409">
      <c r="B409" s="12"/>
      <c r="C409" s="12"/>
      <c r="D409" s="12"/>
      <c r="H409" s="12"/>
      <c r="I409" s="192"/>
      <c r="J409" s="192"/>
      <c r="L409" s="189"/>
    </row>
    <row r="410">
      <c r="B410" s="12"/>
      <c r="C410" s="12"/>
      <c r="D410" s="12"/>
      <c r="H410" s="12"/>
      <c r="I410" s="192"/>
      <c r="J410" s="192"/>
      <c r="L410" s="189"/>
    </row>
    <row r="411">
      <c r="B411" s="12"/>
      <c r="C411" s="12"/>
      <c r="D411" s="12"/>
      <c r="H411" s="12"/>
      <c r="I411" s="192"/>
      <c r="J411" s="192"/>
      <c r="L411" s="189"/>
    </row>
    <row r="412">
      <c r="B412" s="12"/>
      <c r="C412" s="12"/>
      <c r="D412" s="12"/>
      <c r="H412" s="12"/>
      <c r="I412" s="192"/>
      <c r="J412" s="192"/>
      <c r="L412" s="189"/>
    </row>
    <row r="413">
      <c r="B413" s="12"/>
      <c r="C413" s="12"/>
      <c r="D413" s="12"/>
      <c r="H413" s="12"/>
      <c r="I413" s="192"/>
      <c r="J413" s="192"/>
      <c r="L413" s="189"/>
    </row>
    <row r="414">
      <c r="B414" s="12"/>
      <c r="C414" s="12"/>
      <c r="D414" s="12"/>
      <c r="H414" s="12"/>
      <c r="I414" s="192"/>
      <c r="J414" s="192"/>
      <c r="L414" s="189"/>
    </row>
    <row r="415">
      <c r="B415" s="12"/>
      <c r="C415" s="12"/>
      <c r="D415" s="12"/>
      <c r="H415" s="12"/>
      <c r="I415" s="192"/>
      <c r="J415" s="192"/>
      <c r="L415" s="189"/>
    </row>
    <row r="416">
      <c r="B416" s="12"/>
      <c r="C416" s="12"/>
      <c r="D416" s="12"/>
      <c r="H416" s="12"/>
      <c r="I416" s="192"/>
      <c r="J416" s="192"/>
      <c r="L416" s="189"/>
    </row>
    <row r="417">
      <c r="B417" s="12"/>
      <c r="C417" s="12"/>
      <c r="D417" s="12"/>
      <c r="H417" s="12"/>
      <c r="I417" s="192"/>
      <c r="J417" s="192"/>
      <c r="L417" s="189"/>
    </row>
    <row r="418">
      <c r="B418" s="12"/>
      <c r="C418" s="12"/>
      <c r="D418" s="12"/>
      <c r="H418" s="12"/>
      <c r="I418" s="192"/>
      <c r="J418" s="192"/>
      <c r="L418" s="189"/>
    </row>
    <row r="419">
      <c r="B419" s="12"/>
      <c r="C419" s="12"/>
      <c r="D419" s="12"/>
      <c r="H419" s="12"/>
      <c r="I419" s="192"/>
      <c r="J419" s="192"/>
      <c r="L419" s="189"/>
    </row>
    <row r="420">
      <c r="B420" s="12"/>
      <c r="C420" s="12"/>
      <c r="D420" s="12"/>
      <c r="H420" s="12"/>
      <c r="I420" s="192"/>
      <c r="J420" s="192"/>
      <c r="L420" s="189"/>
    </row>
    <row r="421">
      <c r="B421" s="12"/>
      <c r="C421" s="12"/>
      <c r="D421" s="12"/>
      <c r="H421" s="12"/>
      <c r="I421" s="192"/>
      <c r="J421" s="192"/>
      <c r="L421" s="189"/>
    </row>
    <row r="422">
      <c r="B422" s="12"/>
      <c r="C422" s="12"/>
      <c r="D422" s="12"/>
      <c r="H422" s="12"/>
      <c r="I422" s="192"/>
      <c r="J422" s="192"/>
      <c r="L422" s="189"/>
    </row>
    <row r="423">
      <c r="B423" s="12"/>
      <c r="C423" s="12"/>
      <c r="D423" s="12"/>
      <c r="H423" s="12"/>
      <c r="I423" s="192"/>
      <c r="J423" s="192"/>
      <c r="L423" s="189"/>
    </row>
    <row r="424">
      <c r="B424" s="12"/>
      <c r="C424" s="12"/>
      <c r="D424" s="12"/>
      <c r="H424" s="12"/>
      <c r="I424" s="192"/>
      <c r="J424" s="192"/>
      <c r="L424" s="189"/>
    </row>
    <row r="425">
      <c r="B425" s="12"/>
      <c r="C425" s="12"/>
      <c r="D425" s="12"/>
      <c r="H425" s="12"/>
      <c r="I425" s="192"/>
      <c r="J425" s="192"/>
      <c r="L425" s="189"/>
    </row>
    <row r="426">
      <c r="B426" s="12"/>
      <c r="C426" s="12"/>
      <c r="D426" s="12"/>
      <c r="H426" s="12"/>
      <c r="I426" s="192"/>
      <c r="J426" s="192"/>
      <c r="L426" s="189"/>
    </row>
    <row r="427">
      <c r="B427" s="12"/>
      <c r="C427" s="12"/>
      <c r="D427" s="12"/>
      <c r="H427" s="12"/>
      <c r="I427" s="192"/>
      <c r="J427" s="192"/>
      <c r="L427" s="189"/>
    </row>
    <row r="428">
      <c r="B428" s="12"/>
      <c r="C428" s="12"/>
      <c r="D428" s="12"/>
      <c r="H428" s="12"/>
      <c r="I428" s="192"/>
      <c r="J428" s="192"/>
      <c r="L428" s="189"/>
    </row>
    <row r="429">
      <c r="B429" s="12"/>
      <c r="C429" s="12"/>
      <c r="D429" s="12"/>
      <c r="H429" s="12"/>
      <c r="I429" s="192"/>
      <c r="J429" s="192"/>
      <c r="L429" s="189"/>
    </row>
    <row r="430">
      <c r="B430" s="12"/>
      <c r="C430" s="12"/>
      <c r="D430" s="12"/>
      <c r="H430" s="12"/>
      <c r="I430" s="192"/>
      <c r="J430" s="192"/>
      <c r="L430" s="189"/>
    </row>
    <row r="431">
      <c r="B431" s="12"/>
      <c r="C431" s="12"/>
      <c r="D431" s="12"/>
      <c r="H431" s="12"/>
      <c r="I431" s="192"/>
      <c r="J431" s="192"/>
      <c r="L431" s="189"/>
    </row>
    <row r="432">
      <c r="B432" s="12"/>
      <c r="C432" s="12"/>
      <c r="D432" s="12"/>
      <c r="H432" s="12"/>
      <c r="I432" s="192"/>
      <c r="J432" s="192"/>
      <c r="L432" s="189"/>
    </row>
    <row r="433">
      <c r="B433" s="12"/>
      <c r="C433" s="12"/>
      <c r="D433" s="12"/>
      <c r="H433" s="12"/>
      <c r="I433" s="192"/>
      <c r="J433" s="192"/>
      <c r="L433" s="189"/>
    </row>
    <row r="434">
      <c r="B434" s="12"/>
      <c r="C434" s="12"/>
      <c r="D434" s="12"/>
      <c r="H434" s="12"/>
      <c r="I434" s="192"/>
      <c r="J434" s="192"/>
      <c r="L434" s="189"/>
    </row>
    <row r="435">
      <c r="B435" s="12"/>
      <c r="C435" s="12"/>
      <c r="D435" s="12"/>
      <c r="H435" s="12"/>
      <c r="I435" s="192"/>
      <c r="J435" s="192"/>
      <c r="L435" s="189"/>
    </row>
    <row r="436">
      <c r="B436" s="12"/>
      <c r="C436" s="12"/>
      <c r="D436" s="12"/>
      <c r="H436" s="12"/>
      <c r="I436" s="192"/>
      <c r="J436" s="192"/>
      <c r="L436" s="189"/>
    </row>
    <row r="437">
      <c r="B437" s="12"/>
      <c r="C437" s="12"/>
      <c r="D437" s="12"/>
      <c r="H437" s="12"/>
      <c r="I437" s="192"/>
      <c r="J437" s="192"/>
      <c r="L437" s="189"/>
    </row>
    <row r="438">
      <c r="B438" s="12"/>
      <c r="C438" s="12"/>
      <c r="D438" s="12"/>
      <c r="H438" s="12"/>
      <c r="I438" s="192"/>
      <c r="J438" s="192"/>
      <c r="L438" s="189"/>
    </row>
    <row r="439">
      <c r="B439" s="12"/>
      <c r="C439" s="12"/>
      <c r="D439" s="12"/>
      <c r="H439" s="12"/>
      <c r="I439" s="192"/>
      <c r="J439" s="192"/>
      <c r="L439" s="189"/>
    </row>
    <row r="440">
      <c r="B440" s="12"/>
      <c r="C440" s="12"/>
      <c r="D440" s="12"/>
      <c r="H440" s="12"/>
      <c r="I440" s="192"/>
      <c r="J440" s="192"/>
      <c r="L440" s="189"/>
    </row>
    <row r="441">
      <c r="B441" s="12"/>
      <c r="C441" s="12"/>
      <c r="D441" s="12"/>
      <c r="H441" s="12"/>
      <c r="I441" s="192"/>
      <c r="J441" s="192"/>
      <c r="L441" s="189"/>
    </row>
    <row r="442">
      <c r="B442" s="12"/>
      <c r="C442" s="12"/>
      <c r="D442" s="12"/>
      <c r="H442" s="12"/>
      <c r="I442" s="192"/>
      <c r="J442" s="192"/>
      <c r="L442" s="189"/>
    </row>
    <row r="443">
      <c r="B443" s="12"/>
      <c r="C443" s="12"/>
      <c r="D443" s="12"/>
      <c r="H443" s="12"/>
      <c r="I443" s="192"/>
      <c r="J443" s="192"/>
      <c r="L443" s="189"/>
    </row>
    <row r="444">
      <c r="B444" s="12"/>
      <c r="C444" s="12"/>
      <c r="D444" s="12"/>
      <c r="H444" s="12"/>
      <c r="I444" s="192"/>
      <c r="J444" s="192"/>
      <c r="L444" s="189"/>
    </row>
    <row r="445">
      <c r="B445" s="12"/>
      <c r="C445" s="12"/>
      <c r="D445" s="12"/>
      <c r="H445" s="12"/>
      <c r="I445" s="192"/>
      <c r="J445" s="192"/>
      <c r="L445" s="189"/>
    </row>
    <row r="446">
      <c r="B446" s="12"/>
      <c r="C446" s="12"/>
      <c r="D446" s="12"/>
      <c r="H446" s="12"/>
      <c r="I446" s="192"/>
      <c r="J446" s="192"/>
      <c r="L446" s="189"/>
    </row>
    <row r="447">
      <c r="B447" s="12"/>
      <c r="C447" s="12"/>
      <c r="D447" s="12"/>
      <c r="H447" s="12"/>
      <c r="I447" s="192"/>
      <c r="J447" s="192"/>
      <c r="L447" s="189"/>
    </row>
    <row r="448">
      <c r="B448" s="12"/>
      <c r="C448" s="12"/>
      <c r="D448" s="12"/>
      <c r="H448" s="12"/>
      <c r="I448" s="192"/>
      <c r="J448" s="192"/>
      <c r="L448" s="189"/>
    </row>
    <row r="449">
      <c r="B449" s="12"/>
      <c r="C449" s="12"/>
      <c r="D449" s="12"/>
      <c r="H449" s="12"/>
      <c r="I449" s="192"/>
      <c r="J449" s="192"/>
      <c r="L449" s="189"/>
    </row>
    <row r="450">
      <c r="B450" s="12"/>
      <c r="C450" s="12"/>
      <c r="D450" s="12"/>
      <c r="H450" s="12"/>
      <c r="I450" s="192"/>
      <c r="J450" s="192"/>
      <c r="L450" s="189"/>
    </row>
    <row r="451">
      <c r="B451" s="12"/>
      <c r="C451" s="12"/>
      <c r="D451" s="12"/>
      <c r="H451" s="12"/>
      <c r="I451" s="192"/>
      <c r="J451" s="192"/>
      <c r="L451" s="189"/>
    </row>
    <row r="452">
      <c r="B452" s="12"/>
      <c r="C452" s="12"/>
      <c r="D452" s="12"/>
      <c r="H452" s="12"/>
      <c r="I452" s="192"/>
      <c r="J452" s="192"/>
      <c r="L452" s="189"/>
    </row>
    <row r="453">
      <c r="B453" s="12"/>
      <c r="C453" s="12"/>
      <c r="D453" s="12"/>
      <c r="H453" s="12"/>
      <c r="I453" s="192"/>
      <c r="J453" s="192"/>
      <c r="L453" s="189"/>
    </row>
    <row r="454">
      <c r="B454" s="12"/>
      <c r="C454" s="12"/>
      <c r="D454" s="12"/>
      <c r="H454" s="12"/>
      <c r="I454" s="192"/>
      <c r="J454" s="192"/>
      <c r="L454" s="189"/>
    </row>
    <row r="455">
      <c r="B455" s="12"/>
      <c r="C455" s="12"/>
      <c r="D455" s="12"/>
      <c r="H455" s="12"/>
      <c r="I455" s="192"/>
      <c r="J455" s="192"/>
      <c r="L455" s="189"/>
    </row>
    <row r="456">
      <c r="B456" s="12"/>
      <c r="C456" s="12"/>
      <c r="D456" s="12"/>
      <c r="H456" s="12"/>
      <c r="I456" s="192"/>
      <c r="J456" s="192"/>
      <c r="L456" s="189"/>
    </row>
    <row r="457">
      <c r="B457" s="12"/>
      <c r="C457" s="12"/>
      <c r="D457" s="12"/>
      <c r="H457" s="12"/>
      <c r="I457" s="192"/>
      <c r="J457" s="192"/>
      <c r="L457" s="189"/>
    </row>
    <row r="458">
      <c r="B458" s="12"/>
      <c r="C458" s="12"/>
      <c r="D458" s="12"/>
      <c r="H458" s="12"/>
      <c r="I458" s="192"/>
      <c r="J458" s="192"/>
      <c r="L458" s="189"/>
    </row>
    <row r="459">
      <c r="B459" s="12"/>
      <c r="C459" s="12"/>
      <c r="D459" s="12"/>
      <c r="H459" s="12"/>
      <c r="I459" s="192"/>
      <c r="J459" s="192"/>
      <c r="L459" s="189"/>
    </row>
    <row r="460">
      <c r="B460" s="12"/>
      <c r="C460" s="12"/>
      <c r="D460" s="12"/>
      <c r="H460" s="12"/>
      <c r="I460" s="192"/>
      <c r="J460" s="192"/>
      <c r="L460" s="189"/>
    </row>
    <row r="461">
      <c r="B461" s="12"/>
      <c r="C461" s="12"/>
      <c r="D461" s="12"/>
      <c r="H461" s="12"/>
      <c r="I461" s="192"/>
      <c r="J461" s="192"/>
      <c r="L461" s="189"/>
    </row>
    <row r="462">
      <c r="B462" s="12"/>
      <c r="C462" s="12"/>
      <c r="D462" s="12"/>
      <c r="H462" s="12"/>
      <c r="I462" s="192"/>
      <c r="J462" s="192"/>
      <c r="L462" s="189"/>
    </row>
    <row r="463">
      <c r="B463" s="12"/>
      <c r="C463" s="12"/>
      <c r="D463" s="12"/>
      <c r="H463" s="12"/>
      <c r="I463" s="192"/>
      <c r="J463" s="192"/>
      <c r="L463" s="189"/>
    </row>
    <row r="464">
      <c r="B464" s="12"/>
      <c r="C464" s="12"/>
      <c r="D464" s="12"/>
      <c r="H464" s="12"/>
      <c r="I464" s="192"/>
      <c r="J464" s="192"/>
      <c r="L464" s="189"/>
    </row>
    <row r="465">
      <c r="B465" s="12"/>
      <c r="C465" s="12"/>
      <c r="D465" s="12"/>
      <c r="H465" s="12"/>
      <c r="I465" s="192"/>
      <c r="J465" s="192"/>
      <c r="L465" s="189"/>
    </row>
    <row r="466">
      <c r="B466" s="12"/>
      <c r="C466" s="12"/>
      <c r="D466" s="12"/>
      <c r="H466" s="12"/>
      <c r="I466" s="192"/>
      <c r="J466" s="192"/>
      <c r="L466" s="189"/>
    </row>
    <row r="467">
      <c r="B467" s="12"/>
      <c r="C467" s="12"/>
      <c r="D467" s="12"/>
      <c r="H467" s="12"/>
      <c r="I467" s="192"/>
      <c r="J467" s="192"/>
      <c r="L467" s="189"/>
    </row>
    <row r="468">
      <c r="B468" s="12"/>
      <c r="C468" s="12"/>
      <c r="D468" s="12"/>
      <c r="H468" s="12"/>
      <c r="I468" s="192"/>
      <c r="J468" s="192"/>
      <c r="L468" s="189"/>
    </row>
    <row r="469">
      <c r="B469" s="12"/>
      <c r="C469" s="12"/>
      <c r="D469" s="12"/>
      <c r="H469" s="12"/>
      <c r="I469" s="192"/>
      <c r="J469" s="192"/>
      <c r="L469" s="189"/>
    </row>
    <row r="470">
      <c r="B470" s="12"/>
      <c r="C470" s="12"/>
      <c r="D470" s="12"/>
      <c r="H470" s="12"/>
      <c r="I470" s="192"/>
      <c r="J470" s="192"/>
      <c r="L470" s="189"/>
    </row>
    <row r="471">
      <c r="B471" s="12"/>
      <c r="C471" s="12"/>
      <c r="D471" s="12"/>
      <c r="H471" s="12"/>
      <c r="I471" s="192"/>
      <c r="J471" s="192"/>
      <c r="L471" s="189"/>
    </row>
    <row r="472">
      <c r="B472" s="12"/>
      <c r="C472" s="12"/>
      <c r="D472" s="12"/>
      <c r="H472" s="12"/>
      <c r="I472" s="192"/>
      <c r="J472" s="192"/>
      <c r="L472" s="189"/>
    </row>
    <row r="473">
      <c r="B473" s="12"/>
      <c r="C473" s="12"/>
      <c r="D473" s="12"/>
      <c r="H473" s="12"/>
      <c r="I473" s="192"/>
      <c r="J473" s="192"/>
      <c r="L473" s="189"/>
    </row>
    <row r="474">
      <c r="B474" s="12"/>
      <c r="C474" s="12"/>
      <c r="D474" s="12"/>
      <c r="H474" s="12"/>
      <c r="I474" s="192"/>
      <c r="J474" s="192"/>
      <c r="L474" s="189"/>
    </row>
    <row r="475">
      <c r="B475" s="12"/>
      <c r="C475" s="12"/>
      <c r="D475" s="12"/>
      <c r="H475" s="12"/>
      <c r="I475" s="192"/>
      <c r="J475" s="192"/>
      <c r="L475" s="189"/>
    </row>
    <row r="476">
      <c r="B476" s="12"/>
      <c r="C476" s="12"/>
      <c r="D476" s="12"/>
      <c r="H476" s="12"/>
      <c r="I476" s="192"/>
      <c r="J476" s="192"/>
      <c r="L476" s="189"/>
    </row>
    <row r="477">
      <c r="B477" s="12"/>
      <c r="C477" s="12"/>
      <c r="D477" s="12"/>
      <c r="H477" s="12"/>
      <c r="I477" s="192"/>
      <c r="J477" s="192"/>
      <c r="L477" s="189"/>
    </row>
    <row r="478">
      <c r="B478" s="12"/>
      <c r="C478" s="12"/>
      <c r="D478" s="12"/>
      <c r="H478" s="12"/>
      <c r="I478" s="192"/>
      <c r="J478" s="192"/>
      <c r="L478" s="189"/>
    </row>
    <row r="479">
      <c r="B479" s="12"/>
      <c r="C479" s="12"/>
      <c r="D479" s="12"/>
      <c r="H479" s="12"/>
      <c r="I479" s="192"/>
      <c r="J479" s="192"/>
      <c r="L479" s="189"/>
    </row>
    <row r="480">
      <c r="B480" s="12"/>
      <c r="C480" s="12"/>
      <c r="D480" s="12"/>
      <c r="H480" s="12"/>
      <c r="I480" s="192"/>
      <c r="J480" s="192"/>
      <c r="L480" s="189"/>
    </row>
    <row r="481">
      <c r="B481" s="12"/>
      <c r="C481" s="12"/>
      <c r="D481" s="12"/>
      <c r="H481" s="12"/>
      <c r="I481" s="192"/>
      <c r="J481" s="192"/>
      <c r="L481" s="189"/>
    </row>
    <row r="482">
      <c r="B482" s="12"/>
      <c r="C482" s="12"/>
      <c r="D482" s="12"/>
      <c r="H482" s="12"/>
      <c r="I482" s="192"/>
      <c r="J482" s="192"/>
      <c r="L482" s="189"/>
    </row>
    <row r="483">
      <c r="B483" s="12"/>
      <c r="C483" s="12"/>
      <c r="D483" s="12"/>
      <c r="H483" s="12"/>
      <c r="I483" s="192"/>
      <c r="J483" s="192"/>
      <c r="L483" s="189"/>
    </row>
    <row r="484">
      <c r="B484" s="12"/>
      <c r="C484" s="12"/>
      <c r="D484" s="12"/>
      <c r="H484" s="12"/>
      <c r="I484" s="192"/>
      <c r="J484" s="192"/>
      <c r="L484" s="189"/>
    </row>
    <row r="485">
      <c r="B485" s="12"/>
      <c r="C485" s="12"/>
      <c r="D485" s="12"/>
      <c r="H485" s="12"/>
      <c r="I485" s="192"/>
      <c r="J485" s="192"/>
      <c r="L485" s="189"/>
    </row>
    <row r="486">
      <c r="B486" s="12"/>
      <c r="C486" s="12"/>
      <c r="D486" s="12"/>
      <c r="H486" s="12"/>
      <c r="I486" s="192"/>
      <c r="J486" s="192"/>
      <c r="L486" s="189"/>
    </row>
    <row r="487">
      <c r="B487" s="12"/>
      <c r="C487" s="12"/>
      <c r="D487" s="12"/>
      <c r="H487" s="12"/>
      <c r="I487" s="192"/>
      <c r="J487" s="192"/>
      <c r="L487" s="189"/>
    </row>
    <row r="488">
      <c r="B488" s="12"/>
      <c r="C488" s="12"/>
      <c r="D488" s="12"/>
      <c r="H488" s="12"/>
      <c r="I488" s="192"/>
      <c r="J488" s="192"/>
      <c r="L488" s="189"/>
    </row>
    <row r="489">
      <c r="B489" s="12"/>
      <c r="C489" s="12"/>
      <c r="D489" s="12"/>
      <c r="H489" s="12"/>
      <c r="I489" s="192"/>
      <c r="J489" s="192"/>
      <c r="L489" s="189"/>
    </row>
    <row r="490">
      <c r="B490" s="12"/>
      <c r="C490" s="12"/>
      <c r="D490" s="12"/>
      <c r="H490" s="12"/>
      <c r="I490" s="192"/>
      <c r="J490" s="192"/>
      <c r="L490" s="189"/>
    </row>
    <row r="491">
      <c r="B491" s="12"/>
      <c r="C491" s="12"/>
      <c r="D491" s="12"/>
      <c r="H491" s="12"/>
      <c r="I491" s="192"/>
      <c r="J491" s="192"/>
      <c r="L491" s="189"/>
    </row>
    <row r="492">
      <c r="B492" s="12"/>
      <c r="C492" s="12"/>
      <c r="D492" s="12"/>
      <c r="H492" s="12"/>
      <c r="I492" s="192"/>
      <c r="J492" s="192"/>
      <c r="L492" s="189"/>
    </row>
    <row r="493">
      <c r="B493" s="12"/>
      <c r="C493" s="12"/>
      <c r="D493" s="12"/>
      <c r="H493" s="12"/>
      <c r="I493" s="192"/>
      <c r="J493" s="192"/>
      <c r="L493" s="189"/>
    </row>
    <row r="494">
      <c r="B494" s="12"/>
      <c r="C494" s="12"/>
      <c r="D494" s="12"/>
      <c r="H494" s="12"/>
      <c r="I494" s="192"/>
      <c r="J494" s="192"/>
      <c r="L494" s="189"/>
    </row>
    <row r="495">
      <c r="B495" s="12"/>
      <c r="C495" s="12"/>
      <c r="D495" s="12"/>
      <c r="H495" s="12"/>
      <c r="I495" s="192"/>
      <c r="J495" s="192"/>
      <c r="L495" s="189"/>
    </row>
    <row r="496">
      <c r="B496" s="12"/>
      <c r="C496" s="12"/>
      <c r="D496" s="12"/>
      <c r="H496" s="12"/>
      <c r="I496" s="192"/>
      <c r="J496" s="192"/>
      <c r="L496" s="189"/>
    </row>
    <row r="497">
      <c r="B497" s="12"/>
      <c r="C497" s="12"/>
      <c r="D497" s="12"/>
      <c r="H497" s="12"/>
      <c r="I497" s="192"/>
      <c r="J497" s="192"/>
      <c r="L497" s="189"/>
    </row>
    <row r="498">
      <c r="B498" s="12"/>
      <c r="C498" s="12"/>
      <c r="D498" s="12"/>
      <c r="H498" s="12"/>
      <c r="I498" s="192"/>
      <c r="J498" s="192"/>
      <c r="L498" s="189"/>
    </row>
    <row r="499">
      <c r="B499" s="12"/>
      <c r="C499" s="12"/>
      <c r="D499" s="12"/>
      <c r="H499" s="12"/>
      <c r="I499" s="192"/>
      <c r="J499" s="192"/>
      <c r="L499" s="189"/>
    </row>
    <row r="500">
      <c r="B500" s="12"/>
      <c r="C500" s="12"/>
      <c r="D500" s="12"/>
      <c r="H500" s="12"/>
      <c r="I500" s="192"/>
      <c r="J500" s="192"/>
      <c r="L500" s="189"/>
    </row>
    <row r="501">
      <c r="B501" s="12"/>
      <c r="C501" s="12"/>
      <c r="D501" s="12"/>
      <c r="H501" s="12"/>
      <c r="I501" s="192"/>
      <c r="J501" s="192"/>
      <c r="L501" s="189"/>
    </row>
    <row r="502">
      <c r="B502" s="12"/>
      <c r="C502" s="12"/>
      <c r="D502" s="12"/>
      <c r="H502" s="12"/>
      <c r="I502" s="192"/>
      <c r="J502" s="192"/>
      <c r="L502" s="189"/>
    </row>
    <row r="503">
      <c r="B503" s="12"/>
      <c r="C503" s="12"/>
      <c r="D503" s="12"/>
      <c r="H503" s="12"/>
      <c r="I503" s="192"/>
      <c r="J503" s="192"/>
      <c r="L503" s="189"/>
    </row>
    <row r="504">
      <c r="B504" s="12"/>
      <c r="C504" s="12"/>
      <c r="D504" s="12"/>
      <c r="H504" s="12"/>
      <c r="I504" s="192"/>
      <c r="J504" s="192"/>
      <c r="L504" s="189"/>
    </row>
    <row r="505">
      <c r="B505" s="12"/>
      <c r="C505" s="12"/>
      <c r="D505" s="12"/>
      <c r="H505" s="12"/>
      <c r="I505" s="192"/>
      <c r="J505" s="192"/>
      <c r="L505" s="189"/>
    </row>
    <row r="506">
      <c r="B506" s="12"/>
      <c r="C506" s="12"/>
      <c r="D506" s="12"/>
      <c r="H506" s="12"/>
      <c r="I506" s="192"/>
      <c r="J506" s="192"/>
      <c r="L506" s="189"/>
    </row>
    <row r="507">
      <c r="B507" s="12"/>
      <c r="C507" s="12"/>
      <c r="D507" s="12"/>
      <c r="H507" s="12"/>
      <c r="I507" s="192"/>
      <c r="J507" s="192"/>
      <c r="L507" s="189"/>
    </row>
    <row r="508">
      <c r="B508" s="12"/>
      <c r="C508" s="12"/>
      <c r="D508" s="12"/>
      <c r="H508" s="12"/>
      <c r="I508" s="192"/>
      <c r="J508" s="192"/>
      <c r="L508" s="189"/>
    </row>
    <row r="509">
      <c r="B509" s="12"/>
      <c r="C509" s="12"/>
      <c r="D509" s="12"/>
      <c r="H509" s="12"/>
      <c r="I509" s="192"/>
      <c r="J509" s="192"/>
      <c r="L509" s="189"/>
    </row>
    <row r="510">
      <c r="B510" s="12"/>
      <c r="C510" s="12"/>
      <c r="D510" s="12"/>
      <c r="H510" s="12"/>
      <c r="I510" s="192"/>
      <c r="J510" s="192"/>
      <c r="L510" s="189"/>
    </row>
    <row r="511">
      <c r="B511" s="12"/>
      <c r="C511" s="12"/>
      <c r="D511" s="12"/>
      <c r="H511" s="12"/>
      <c r="I511" s="192"/>
      <c r="J511" s="192"/>
      <c r="L511" s="189"/>
    </row>
    <row r="512">
      <c r="B512" s="12"/>
      <c r="C512" s="12"/>
      <c r="D512" s="12"/>
      <c r="H512" s="12"/>
      <c r="I512" s="192"/>
      <c r="J512" s="192"/>
      <c r="L512" s="189"/>
    </row>
    <row r="513">
      <c r="B513" s="12"/>
      <c r="C513" s="12"/>
      <c r="D513" s="12"/>
      <c r="H513" s="12"/>
      <c r="I513" s="192"/>
      <c r="J513" s="192"/>
      <c r="L513" s="189"/>
    </row>
    <row r="514">
      <c r="B514" s="12"/>
      <c r="C514" s="12"/>
      <c r="D514" s="12"/>
      <c r="H514" s="12"/>
      <c r="I514" s="192"/>
      <c r="J514" s="192"/>
      <c r="L514" s="189"/>
    </row>
    <row r="515">
      <c r="B515" s="12"/>
      <c r="C515" s="12"/>
      <c r="D515" s="12"/>
      <c r="H515" s="12"/>
      <c r="I515" s="192"/>
      <c r="J515" s="192"/>
      <c r="L515" s="189"/>
    </row>
    <row r="516">
      <c r="B516" s="12"/>
      <c r="C516" s="12"/>
      <c r="D516" s="12"/>
      <c r="H516" s="12"/>
      <c r="I516" s="192"/>
      <c r="J516" s="192"/>
      <c r="L516" s="189"/>
    </row>
    <row r="517">
      <c r="B517" s="12"/>
      <c r="C517" s="12"/>
      <c r="D517" s="12"/>
      <c r="H517" s="12"/>
      <c r="I517" s="192"/>
      <c r="J517" s="192"/>
      <c r="L517" s="189"/>
    </row>
    <row r="518">
      <c r="B518" s="12"/>
      <c r="C518" s="12"/>
      <c r="D518" s="12"/>
      <c r="H518" s="12"/>
      <c r="I518" s="192"/>
      <c r="J518" s="192"/>
      <c r="L518" s="189"/>
    </row>
    <row r="519">
      <c r="B519" s="12"/>
      <c r="C519" s="12"/>
      <c r="D519" s="12"/>
      <c r="H519" s="12"/>
      <c r="I519" s="192"/>
      <c r="J519" s="192"/>
      <c r="L519" s="189"/>
    </row>
    <row r="520">
      <c r="B520" s="12"/>
      <c r="C520" s="12"/>
      <c r="D520" s="12"/>
      <c r="H520" s="12"/>
      <c r="I520" s="192"/>
      <c r="J520" s="192"/>
      <c r="L520" s="189"/>
    </row>
    <row r="521">
      <c r="B521" s="12"/>
      <c r="C521" s="12"/>
      <c r="D521" s="12"/>
      <c r="H521" s="12"/>
      <c r="I521" s="192"/>
      <c r="J521" s="192"/>
      <c r="L521" s="189"/>
    </row>
    <row r="522">
      <c r="B522" s="12"/>
      <c r="C522" s="12"/>
      <c r="D522" s="12"/>
      <c r="H522" s="12"/>
      <c r="I522" s="192"/>
      <c r="J522" s="192"/>
      <c r="L522" s="189"/>
    </row>
    <row r="523">
      <c r="B523" s="12"/>
      <c r="C523" s="12"/>
      <c r="D523" s="12"/>
      <c r="H523" s="12"/>
      <c r="I523" s="192"/>
      <c r="J523" s="192"/>
      <c r="L523" s="189"/>
    </row>
    <row r="524">
      <c r="B524" s="12"/>
      <c r="C524" s="12"/>
      <c r="D524" s="12"/>
      <c r="H524" s="12"/>
      <c r="I524" s="192"/>
      <c r="J524" s="192"/>
      <c r="L524" s="189"/>
    </row>
    <row r="525">
      <c r="B525" s="12"/>
      <c r="C525" s="12"/>
      <c r="D525" s="12"/>
      <c r="H525" s="12"/>
      <c r="I525" s="192"/>
      <c r="J525" s="192"/>
      <c r="L525" s="189"/>
    </row>
    <row r="526">
      <c r="B526" s="12"/>
      <c r="C526" s="12"/>
      <c r="D526" s="12"/>
      <c r="H526" s="12"/>
      <c r="I526" s="192"/>
      <c r="J526" s="192"/>
      <c r="L526" s="189"/>
    </row>
    <row r="527">
      <c r="B527" s="12"/>
      <c r="C527" s="12"/>
      <c r="D527" s="12"/>
      <c r="H527" s="12"/>
      <c r="I527" s="192"/>
      <c r="J527" s="192"/>
      <c r="L527" s="189"/>
    </row>
    <row r="528">
      <c r="B528" s="12"/>
      <c r="C528" s="12"/>
      <c r="D528" s="12"/>
      <c r="H528" s="12"/>
      <c r="I528" s="192"/>
      <c r="J528" s="192"/>
      <c r="L528" s="189"/>
    </row>
    <row r="529">
      <c r="B529" s="12"/>
      <c r="C529" s="12"/>
      <c r="D529" s="12"/>
      <c r="H529" s="12"/>
      <c r="I529" s="192"/>
      <c r="J529" s="192"/>
      <c r="L529" s="189"/>
    </row>
    <row r="530">
      <c r="B530" s="12"/>
      <c r="C530" s="12"/>
      <c r="D530" s="12"/>
      <c r="H530" s="12"/>
      <c r="I530" s="192"/>
      <c r="J530" s="192"/>
      <c r="L530" s="189"/>
    </row>
    <row r="531">
      <c r="B531" s="12"/>
      <c r="C531" s="12"/>
      <c r="D531" s="12"/>
      <c r="H531" s="12"/>
      <c r="I531" s="192"/>
      <c r="J531" s="192"/>
      <c r="L531" s="189"/>
    </row>
    <row r="532">
      <c r="B532" s="12"/>
      <c r="C532" s="12"/>
      <c r="D532" s="12"/>
      <c r="H532" s="12"/>
      <c r="I532" s="192"/>
      <c r="J532" s="192"/>
      <c r="L532" s="189"/>
    </row>
    <row r="533">
      <c r="B533" s="12"/>
      <c r="C533" s="12"/>
      <c r="D533" s="12"/>
      <c r="H533" s="12"/>
      <c r="I533" s="192"/>
      <c r="J533" s="192"/>
      <c r="L533" s="189"/>
    </row>
    <row r="534">
      <c r="B534" s="12"/>
      <c r="C534" s="12"/>
      <c r="D534" s="12"/>
      <c r="H534" s="12"/>
      <c r="I534" s="192"/>
      <c r="J534" s="192"/>
      <c r="L534" s="189"/>
    </row>
    <row r="535">
      <c r="B535" s="12"/>
      <c r="C535" s="12"/>
      <c r="D535" s="12"/>
      <c r="H535" s="12"/>
      <c r="I535" s="192"/>
      <c r="J535" s="192"/>
      <c r="L535" s="189"/>
    </row>
    <row r="536">
      <c r="B536" s="12"/>
      <c r="C536" s="12"/>
      <c r="D536" s="12"/>
      <c r="H536" s="12"/>
      <c r="I536" s="192"/>
      <c r="J536" s="192"/>
      <c r="L536" s="189"/>
    </row>
    <row r="537">
      <c r="B537" s="12"/>
      <c r="C537" s="12"/>
      <c r="D537" s="12"/>
      <c r="H537" s="12"/>
      <c r="I537" s="192"/>
      <c r="J537" s="192"/>
      <c r="L537" s="189"/>
    </row>
    <row r="538">
      <c r="B538" s="12"/>
      <c r="C538" s="12"/>
      <c r="D538" s="12"/>
      <c r="H538" s="12"/>
      <c r="I538" s="192"/>
      <c r="J538" s="192"/>
      <c r="L538" s="189"/>
    </row>
    <row r="539">
      <c r="B539" s="12"/>
      <c r="C539" s="12"/>
      <c r="D539" s="12"/>
      <c r="H539" s="12"/>
      <c r="I539" s="192"/>
      <c r="J539" s="192"/>
      <c r="L539" s="189"/>
    </row>
    <row r="540">
      <c r="B540" s="12"/>
      <c r="C540" s="12"/>
      <c r="D540" s="12"/>
      <c r="H540" s="12"/>
      <c r="I540" s="192"/>
      <c r="J540" s="192"/>
      <c r="L540" s="189"/>
    </row>
    <row r="541">
      <c r="B541" s="12"/>
      <c r="C541" s="12"/>
      <c r="D541" s="12"/>
      <c r="H541" s="12"/>
      <c r="I541" s="192"/>
      <c r="J541" s="192"/>
      <c r="L541" s="189"/>
    </row>
    <row r="542">
      <c r="B542" s="12"/>
      <c r="C542" s="12"/>
      <c r="D542" s="12"/>
      <c r="H542" s="12"/>
      <c r="I542" s="192"/>
      <c r="J542" s="192"/>
      <c r="L542" s="189"/>
    </row>
    <row r="543">
      <c r="B543" s="12"/>
      <c r="C543" s="12"/>
      <c r="D543" s="12"/>
      <c r="H543" s="12"/>
      <c r="I543" s="192"/>
      <c r="J543" s="192"/>
      <c r="L543" s="189"/>
    </row>
    <row r="544">
      <c r="B544" s="12"/>
      <c r="C544" s="12"/>
      <c r="D544" s="12"/>
      <c r="H544" s="12"/>
      <c r="I544" s="192"/>
      <c r="J544" s="192"/>
      <c r="L544" s="189"/>
    </row>
    <row r="545">
      <c r="B545" s="12"/>
      <c r="C545" s="12"/>
      <c r="D545" s="12"/>
      <c r="H545" s="12"/>
      <c r="I545" s="192"/>
      <c r="J545" s="192"/>
      <c r="L545" s="189"/>
    </row>
    <row r="546">
      <c r="B546" s="12"/>
      <c r="C546" s="12"/>
      <c r="D546" s="12"/>
      <c r="H546" s="12"/>
      <c r="I546" s="192"/>
      <c r="J546" s="192"/>
      <c r="L546" s="189"/>
    </row>
    <row r="547">
      <c r="B547" s="12"/>
      <c r="C547" s="12"/>
      <c r="D547" s="12"/>
      <c r="H547" s="12"/>
      <c r="I547" s="192"/>
      <c r="J547" s="192"/>
      <c r="L547" s="189"/>
    </row>
    <row r="548">
      <c r="B548" s="12"/>
      <c r="C548" s="12"/>
      <c r="D548" s="12"/>
      <c r="H548" s="12"/>
      <c r="I548" s="192"/>
      <c r="J548" s="192"/>
      <c r="L548" s="189"/>
    </row>
    <row r="549">
      <c r="B549" s="12"/>
      <c r="C549" s="12"/>
      <c r="D549" s="12"/>
      <c r="H549" s="12"/>
      <c r="I549" s="192"/>
      <c r="J549" s="192"/>
      <c r="L549" s="189"/>
    </row>
    <row r="550">
      <c r="B550" s="12"/>
      <c r="C550" s="12"/>
      <c r="D550" s="12"/>
      <c r="H550" s="12"/>
      <c r="I550" s="192"/>
      <c r="J550" s="192"/>
      <c r="L550" s="189"/>
    </row>
    <row r="551">
      <c r="B551" s="12"/>
      <c r="C551" s="12"/>
      <c r="D551" s="12"/>
      <c r="H551" s="12"/>
      <c r="I551" s="192"/>
      <c r="J551" s="192"/>
      <c r="L551" s="189"/>
    </row>
    <row r="552">
      <c r="B552" s="12"/>
      <c r="C552" s="12"/>
      <c r="D552" s="12"/>
      <c r="H552" s="12"/>
      <c r="I552" s="192"/>
      <c r="J552" s="192"/>
      <c r="L552" s="189"/>
    </row>
    <row r="553">
      <c r="B553" s="12"/>
      <c r="C553" s="12"/>
      <c r="D553" s="12"/>
      <c r="H553" s="12"/>
      <c r="I553" s="192"/>
      <c r="J553" s="192"/>
      <c r="L553" s="189"/>
    </row>
    <row r="554">
      <c r="B554" s="12"/>
      <c r="C554" s="12"/>
      <c r="D554" s="12"/>
      <c r="H554" s="12"/>
      <c r="I554" s="192"/>
      <c r="J554" s="192"/>
      <c r="L554" s="189"/>
    </row>
    <row r="555">
      <c r="B555" s="12"/>
      <c r="C555" s="12"/>
      <c r="D555" s="12"/>
      <c r="H555" s="12"/>
      <c r="I555" s="192"/>
      <c r="J555" s="192"/>
      <c r="L555" s="189"/>
    </row>
    <row r="556">
      <c r="B556" s="12"/>
      <c r="C556" s="12"/>
      <c r="D556" s="12"/>
      <c r="H556" s="12"/>
      <c r="I556" s="192"/>
      <c r="J556" s="192"/>
      <c r="L556" s="189"/>
    </row>
    <row r="557">
      <c r="B557" s="12"/>
      <c r="C557" s="12"/>
      <c r="D557" s="12"/>
      <c r="H557" s="12"/>
      <c r="I557" s="192"/>
      <c r="J557" s="192"/>
      <c r="L557" s="189"/>
    </row>
    <row r="558">
      <c r="B558" s="12"/>
      <c r="C558" s="12"/>
      <c r="D558" s="12"/>
      <c r="H558" s="12"/>
      <c r="I558" s="192"/>
      <c r="J558" s="192"/>
      <c r="L558" s="189"/>
    </row>
    <row r="559">
      <c r="B559" s="12"/>
      <c r="C559" s="12"/>
      <c r="D559" s="12"/>
      <c r="H559" s="12"/>
      <c r="I559" s="192"/>
      <c r="J559" s="192"/>
      <c r="L559" s="189"/>
    </row>
    <row r="560">
      <c r="B560" s="12"/>
      <c r="C560" s="12"/>
      <c r="D560" s="12"/>
      <c r="H560" s="12"/>
      <c r="I560" s="192"/>
      <c r="J560" s="192"/>
      <c r="L560" s="189"/>
    </row>
    <row r="561">
      <c r="B561" s="12"/>
      <c r="C561" s="12"/>
      <c r="D561" s="12"/>
      <c r="H561" s="12"/>
      <c r="I561" s="192"/>
      <c r="J561" s="192"/>
      <c r="L561" s="189"/>
    </row>
    <row r="562">
      <c r="B562" s="12"/>
      <c r="C562" s="12"/>
      <c r="D562" s="12"/>
      <c r="H562" s="12"/>
      <c r="I562" s="192"/>
      <c r="J562" s="192"/>
      <c r="L562" s="189"/>
    </row>
    <row r="563">
      <c r="B563" s="12"/>
      <c r="C563" s="12"/>
      <c r="D563" s="12"/>
      <c r="H563" s="12"/>
      <c r="I563" s="192"/>
      <c r="J563" s="192"/>
      <c r="L563" s="189"/>
    </row>
    <row r="564">
      <c r="B564" s="12"/>
      <c r="C564" s="12"/>
      <c r="D564" s="12"/>
      <c r="H564" s="12"/>
      <c r="I564" s="192"/>
      <c r="J564" s="192"/>
      <c r="L564" s="189"/>
    </row>
    <row r="565">
      <c r="B565" s="12"/>
      <c r="C565" s="12"/>
      <c r="D565" s="12"/>
      <c r="H565" s="12"/>
      <c r="I565" s="192"/>
      <c r="J565" s="192"/>
      <c r="L565" s="189"/>
    </row>
    <row r="566">
      <c r="B566" s="12"/>
      <c r="C566" s="12"/>
      <c r="D566" s="12"/>
      <c r="H566" s="12"/>
      <c r="I566" s="192"/>
      <c r="J566" s="192"/>
      <c r="L566" s="189"/>
    </row>
    <row r="567">
      <c r="B567" s="12"/>
      <c r="C567" s="12"/>
      <c r="D567" s="12"/>
      <c r="H567" s="12"/>
      <c r="I567" s="192"/>
      <c r="J567" s="192"/>
      <c r="L567" s="189"/>
    </row>
    <row r="568">
      <c r="B568" s="12"/>
      <c r="C568" s="12"/>
      <c r="D568" s="12"/>
      <c r="H568" s="12"/>
      <c r="I568" s="192"/>
      <c r="J568" s="192"/>
      <c r="L568" s="189"/>
    </row>
    <row r="569">
      <c r="B569" s="12"/>
      <c r="C569" s="12"/>
      <c r="D569" s="12"/>
      <c r="H569" s="12"/>
      <c r="I569" s="192"/>
      <c r="J569" s="192"/>
      <c r="L569" s="189"/>
    </row>
    <row r="570">
      <c r="B570" s="12"/>
      <c r="C570" s="12"/>
      <c r="D570" s="12"/>
      <c r="H570" s="12"/>
      <c r="I570" s="192"/>
      <c r="J570" s="192"/>
      <c r="L570" s="189"/>
    </row>
    <row r="571">
      <c r="B571" s="12"/>
      <c r="C571" s="12"/>
      <c r="D571" s="12"/>
      <c r="H571" s="12"/>
      <c r="I571" s="192"/>
      <c r="J571" s="192"/>
      <c r="L571" s="189"/>
    </row>
    <row r="572">
      <c r="B572" s="12"/>
      <c r="C572" s="12"/>
      <c r="D572" s="12"/>
      <c r="H572" s="12"/>
      <c r="I572" s="192"/>
      <c r="J572" s="192"/>
      <c r="L572" s="189"/>
    </row>
    <row r="573">
      <c r="B573" s="12"/>
      <c r="C573" s="12"/>
      <c r="D573" s="12"/>
      <c r="H573" s="12"/>
      <c r="I573" s="192"/>
      <c r="J573" s="192"/>
      <c r="L573" s="189"/>
    </row>
    <row r="574">
      <c r="B574" s="12"/>
      <c r="C574" s="12"/>
      <c r="D574" s="12"/>
      <c r="H574" s="12"/>
      <c r="I574" s="192"/>
      <c r="J574" s="192"/>
      <c r="L574" s="189"/>
    </row>
    <row r="575">
      <c r="B575" s="12"/>
      <c r="C575" s="12"/>
      <c r="D575" s="12"/>
      <c r="H575" s="12"/>
      <c r="I575" s="192"/>
      <c r="J575" s="192"/>
      <c r="L575" s="189"/>
    </row>
    <row r="576">
      <c r="B576" s="12"/>
      <c r="C576" s="12"/>
      <c r="D576" s="12"/>
      <c r="H576" s="12"/>
      <c r="I576" s="192"/>
      <c r="J576" s="192"/>
      <c r="L576" s="189"/>
    </row>
    <row r="577">
      <c r="B577" s="12"/>
      <c r="C577" s="12"/>
      <c r="D577" s="12"/>
      <c r="H577" s="12"/>
      <c r="I577" s="192"/>
      <c r="J577" s="192"/>
      <c r="L577" s="189"/>
    </row>
    <row r="578">
      <c r="B578" s="12"/>
      <c r="C578" s="12"/>
      <c r="D578" s="12"/>
      <c r="H578" s="12"/>
      <c r="I578" s="192"/>
      <c r="J578" s="192"/>
      <c r="L578" s="189"/>
    </row>
    <row r="579">
      <c r="B579" s="12"/>
      <c r="C579" s="12"/>
      <c r="D579" s="12"/>
      <c r="H579" s="12"/>
      <c r="I579" s="192"/>
      <c r="J579" s="192"/>
      <c r="L579" s="189"/>
    </row>
    <row r="580">
      <c r="B580" s="12"/>
      <c r="C580" s="12"/>
      <c r="D580" s="12"/>
      <c r="H580" s="12"/>
      <c r="I580" s="192"/>
      <c r="J580" s="192"/>
      <c r="L580" s="189"/>
    </row>
    <row r="581">
      <c r="B581" s="12"/>
      <c r="C581" s="12"/>
      <c r="D581" s="12"/>
      <c r="H581" s="12"/>
      <c r="I581" s="192"/>
      <c r="J581" s="192"/>
      <c r="L581" s="189"/>
    </row>
    <row r="582">
      <c r="B582" s="12"/>
      <c r="C582" s="12"/>
      <c r="D582" s="12"/>
      <c r="H582" s="12"/>
      <c r="I582" s="192"/>
      <c r="J582" s="192"/>
      <c r="L582" s="189"/>
    </row>
    <row r="583">
      <c r="B583" s="12"/>
      <c r="C583" s="12"/>
      <c r="D583" s="12"/>
      <c r="H583" s="12"/>
      <c r="I583" s="192"/>
      <c r="J583" s="192"/>
      <c r="L583" s="189"/>
    </row>
    <row r="584">
      <c r="B584" s="12"/>
      <c r="C584" s="12"/>
      <c r="D584" s="12"/>
      <c r="H584" s="12"/>
      <c r="I584" s="192"/>
      <c r="J584" s="192"/>
      <c r="L584" s="189"/>
    </row>
    <row r="585">
      <c r="B585" s="12"/>
      <c r="C585" s="12"/>
      <c r="D585" s="12"/>
      <c r="H585" s="12"/>
      <c r="I585" s="192"/>
      <c r="J585" s="192"/>
      <c r="L585" s="189"/>
    </row>
    <row r="586">
      <c r="B586" s="12"/>
      <c r="C586" s="12"/>
      <c r="D586" s="12"/>
      <c r="H586" s="12"/>
      <c r="I586" s="192"/>
      <c r="J586" s="192"/>
      <c r="L586" s="189"/>
    </row>
    <row r="587">
      <c r="B587" s="12"/>
      <c r="C587" s="12"/>
      <c r="D587" s="12"/>
      <c r="H587" s="12"/>
      <c r="I587" s="192"/>
      <c r="J587" s="192"/>
      <c r="L587" s="189"/>
    </row>
    <row r="588">
      <c r="B588" s="12"/>
      <c r="C588" s="12"/>
      <c r="D588" s="12"/>
      <c r="H588" s="12"/>
      <c r="I588" s="192"/>
      <c r="J588" s="192"/>
      <c r="L588" s="189"/>
    </row>
    <row r="589">
      <c r="B589" s="12"/>
      <c r="C589" s="12"/>
      <c r="D589" s="12"/>
      <c r="H589" s="12"/>
      <c r="I589" s="192"/>
      <c r="J589" s="192"/>
      <c r="L589" s="189"/>
    </row>
    <row r="590">
      <c r="B590" s="12"/>
      <c r="C590" s="12"/>
      <c r="D590" s="12"/>
      <c r="H590" s="12"/>
      <c r="I590" s="192"/>
      <c r="J590" s="192"/>
      <c r="L590" s="189"/>
    </row>
    <row r="591">
      <c r="B591" s="12"/>
      <c r="C591" s="12"/>
      <c r="D591" s="12"/>
      <c r="H591" s="12"/>
      <c r="I591" s="192"/>
      <c r="J591" s="192"/>
      <c r="L591" s="189"/>
    </row>
    <row r="592">
      <c r="B592" s="12"/>
      <c r="C592" s="12"/>
      <c r="D592" s="12"/>
      <c r="H592" s="12"/>
      <c r="I592" s="192"/>
      <c r="J592" s="192"/>
      <c r="L592" s="189"/>
    </row>
    <row r="593">
      <c r="B593" s="12"/>
      <c r="C593" s="12"/>
      <c r="D593" s="12"/>
      <c r="H593" s="12"/>
      <c r="I593" s="192"/>
      <c r="J593" s="192"/>
      <c r="L593" s="189"/>
    </row>
    <row r="594">
      <c r="B594" s="12"/>
      <c r="C594" s="12"/>
      <c r="D594" s="12"/>
      <c r="H594" s="12"/>
      <c r="I594" s="192"/>
      <c r="J594" s="192"/>
      <c r="L594" s="189"/>
    </row>
    <row r="595">
      <c r="B595" s="12"/>
      <c r="C595" s="12"/>
      <c r="D595" s="12"/>
      <c r="H595" s="12"/>
      <c r="I595" s="192"/>
      <c r="J595" s="192"/>
      <c r="L595" s="189"/>
    </row>
    <row r="596">
      <c r="B596" s="12"/>
      <c r="C596" s="12"/>
      <c r="D596" s="12"/>
      <c r="H596" s="12"/>
      <c r="I596" s="192"/>
      <c r="J596" s="192"/>
      <c r="L596" s="189"/>
    </row>
    <row r="597">
      <c r="B597" s="12"/>
      <c r="C597" s="12"/>
      <c r="D597" s="12"/>
      <c r="H597" s="12"/>
      <c r="I597" s="192"/>
      <c r="J597" s="192"/>
      <c r="L597" s="189"/>
    </row>
    <row r="598">
      <c r="B598" s="12"/>
      <c r="C598" s="12"/>
      <c r="D598" s="12"/>
      <c r="H598" s="12"/>
      <c r="I598" s="192"/>
      <c r="J598" s="192"/>
      <c r="L598" s="189"/>
    </row>
    <row r="599">
      <c r="B599" s="12"/>
      <c r="C599" s="12"/>
      <c r="D599" s="12"/>
      <c r="H599" s="12"/>
      <c r="I599" s="192"/>
      <c r="J599" s="192"/>
      <c r="L599" s="189"/>
    </row>
    <row r="600">
      <c r="B600" s="12"/>
      <c r="C600" s="12"/>
      <c r="D600" s="12"/>
      <c r="H600" s="12"/>
      <c r="I600" s="192"/>
      <c r="J600" s="192"/>
      <c r="L600" s="189"/>
    </row>
    <row r="601">
      <c r="B601" s="12"/>
      <c r="C601" s="12"/>
      <c r="D601" s="12"/>
      <c r="H601" s="12"/>
      <c r="I601" s="192"/>
      <c r="J601" s="192"/>
      <c r="L601" s="189"/>
    </row>
    <row r="602">
      <c r="B602" s="12"/>
      <c r="C602" s="12"/>
      <c r="D602" s="12"/>
      <c r="H602" s="12"/>
      <c r="I602" s="192"/>
      <c r="J602" s="192"/>
      <c r="L602" s="189"/>
    </row>
    <row r="603">
      <c r="B603" s="12"/>
      <c r="C603" s="12"/>
      <c r="D603" s="12"/>
      <c r="H603" s="12"/>
      <c r="I603" s="192"/>
      <c r="J603" s="192"/>
      <c r="L603" s="189"/>
    </row>
    <row r="604">
      <c r="B604" s="12"/>
      <c r="C604" s="12"/>
      <c r="D604" s="12"/>
      <c r="H604" s="12"/>
      <c r="I604" s="192"/>
      <c r="J604" s="192"/>
      <c r="L604" s="189"/>
    </row>
    <row r="605">
      <c r="B605" s="12"/>
      <c r="C605" s="12"/>
      <c r="D605" s="12"/>
      <c r="H605" s="12"/>
      <c r="I605" s="192"/>
      <c r="J605" s="192"/>
      <c r="L605" s="189"/>
    </row>
    <row r="606">
      <c r="B606" s="12"/>
      <c r="C606" s="12"/>
      <c r="D606" s="12"/>
      <c r="H606" s="12"/>
      <c r="I606" s="192"/>
      <c r="J606" s="192"/>
      <c r="L606" s="189"/>
    </row>
    <row r="607">
      <c r="B607" s="12"/>
      <c r="C607" s="12"/>
      <c r="D607" s="12"/>
      <c r="H607" s="12"/>
      <c r="I607" s="192"/>
      <c r="J607" s="192"/>
      <c r="L607" s="189"/>
    </row>
    <row r="608">
      <c r="B608" s="12"/>
      <c r="C608" s="12"/>
      <c r="D608" s="12"/>
      <c r="H608" s="12"/>
      <c r="I608" s="192"/>
      <c r="J608" s="192"/>
      <c r="L608" s="189"/>
    </row>
    <row r="609">
      <c r="B609" s="12"/>
      <c r="C609" s="12"/>
      <c r="D609" s="12"/>
      <c r="H609" s="12"/>
      <c r="I609" s="192"/>
      <c r="J609" s="192"/>
      <c r="L609" s="189"/>
    </row>
    <row r="610">
      <c r="B610" s="12"/>
      <c r="C610" s="12"/>
      <c r="D610" s="12"/>
      <c r="H610" s="12"/>
      <c r="I610" s="192"/>
      <c r="J610" s="192"/>
      <c r="L610" s="189"/>
    </row>
    <row r="611">
      <c r="B611" s="12"/>
      <c r="C611" s="12"/>
      <c r="D611" s="12"/>
      <c r="H611" s="12"/>
      <c r="I611" s="192"/>
      <c r="J611" s="192"/>
      <c r="L611" s="189"/>
    </row>
    <row r="612">
      <c r="B612" s="12"/>
      <c r="C612" s="12"/>
      <c r="D612" s="12"/>
      <c r="H612" s="12"/>
      <c r="I612" s="192"/>
      <c r="J612" s="192"/>
      <c r="L612" s="189"/>
    </row>
    <row r="613">
      <c r="B613" s="12"/>
      <c r="C613" s="12"/>
      <c r="D613" s="12"/>
      <c r="H613" s="12"/>
      <c r="I613" s="192"/>
      <c r="J613" s="192"/>
      <c r="L613" s="189"/>
    </row>
    <row r="614">
      <c r="B614" s="12"/>
      <c r="C614" s="12"/>
      <c r="D614" s="12"/>
      <c r="H614" s="12"/>
      <c r="I614" s="192"/>
      <c r="J614" s="192"/>
      <c r="L614" s="189"/>
    </row>
    <row r="615">
      <c r="B615" s="12"/>
      <c r="C615" s="12"/>
      <c r="D615" s="12"/>
      <c r="H615" s="12"/>
      <c r="I615" s="192"/>
      <c r="J615" s="192"/>
      <c r="L615" s="189"/>
    </row>
    <row r="616">
      <c r="B616" s="12"/>
      <c r="C616" s="12"/>
      <c r="D616" s="12"/>
      <c r="H616" s="12"/>
      <c r="I616" s="192"/>
      <c r="J616" s="192"/>
      <c r="L616" s="189"/>
    </row>
    <row r="617">
      <c r="B617" s="12"/>
      <c r="C617" s="12"/>
      <c r="D617" s="12"/>
      <c r="H617" s="12"/>
      <c r="I617" s="192"/>
      <c r="J617" s="192"/>
      <c r="L617" s="189"/>
    </row>
    <row r="618">
      <c r="B618" s="12"/>
      <c r="C618" s="12"/>
      <c r="D618" s="12"/>
      <c r="H618" s="12"/>
      <c r="I618" s="192"/>
      <c r="J618" s="192"/>
      <c r="L618" s="189"/>
    </row>
    <row r="619">
      <c r="B619" s="12"/>
      <c r="C619" s="12"/>
      <c r="D619" s="12"/>
      <c r="H619" s="12"/>
      <c r="I619" s="192"/>
      <c r="J619" s="192"/>
      <c r="L619" s="189"/>
    </row>
    <row r="620">
      <c r="B620" s="12"/>
      <c r="C620" s="12"/>
      <c r="D620" s="12"/>
      <c r="H620" s="12"/>
      <c r="I620" s="192"/>
      <c r="J620" s="192"/>
      <c r="L620" s="189"/>
    </row>
    <row r="621">
      <c r="B621" s="12"/>
      <c r="C621" s="12"/>
      <c r="D621" s="12"/>
      <c r="H621" s="12"/>
      <c r="I621" s="192"/>
      <c r="J621" s="192"/>
      <c r="L621" s="189"/>
    </row>
    <row r="622">
      <c r="B622" s="12"/>
      <c r="C622" s="12"/>
      <c r="D622" s="12"/>
      <c r="H622" s="12"/>
      <c r="I622" s="192"/>
      <c r="J622" s="192"/>
      <c r="L622" s="189"/>
    </row>
    <row r="623">
      <c r="B623" s="12"/>
      <c r="C623" s="12"/>
      <c r="D623" s="12"/>
      <c r="H623" s="12"/>
      <c r="I623" s="192"/>
      <c r="J623" s="192"/>
      <c r="L623" s="189"/>
    </row>
    <row r="624">
      <c r="B624" s="12"/>
      <c r="C624" s="12"/>
      <c r="D624" s="12"/>
      <c r="H624" s="12"/>
      <c r="I624" s="192"/>
      <c r="J624" s="192"/>
      <c r="L624" s="189"/>
    </row>
    <row r="625">
      <c r="B625" s="12"/>
      <c r="C625" s="12"/>
      <c r="D625" s="12"/>
      <c r="H625" s="12"/>
      <c r="I625" s="192"/>
      <c r="J625" s="192"/>
      <c r="L625" s="189"/>
    </row>
    <row r="626">
      <c r="B626" s="12"/>
      <c r="C626" s="12"/>
      <c r="D626" s="12"/>
      <c r="H626" s="12"/>
      <c r="I626" s="192"/>
      <c r="J626" s="192"/>
      <c r="L626" s="189"/>
    </row>
    <row r="627">
      <c r="B627" s="12"/>
      <c r="C627" s="12"/>
      <c r="D627" s="12"/>
      <c r="H627" s="12"/>
      <c r="I627" s="192"/>
      <c r="J627" s="192"/>
      <c r="L627" s="189"/>
    </row>
    <row r="628">
      <c r="B628" s="12"/>
      <c r="C628" s="12"/>
      <c r="D628" s="12"/>
      <c r="H628" s="12"/>
      <c r="I628" s="192"/>
      <c r="J628" s="192"/>
      <c r="L628" s="189"/>
    </row>
    <row r="629">
      <c r="B629" s="12"/>
      <c r="C629" s="12"/>
      <c r="D629" s="12"/>
      <c r="H629" s="12"/>
      <c r="I629" s="192"/>
      <c r="J629" s="192"/>
      <c r="L629" s="189"/>
    </row>
    <row r="630">
      <c r="B630" s="12"/>
      <c r="C630" s="12"/>
      <c r="D630" s="12"/>
      <c r="H630" s="12"/>
      <c r="I630" s="192"/>
      <c r="J630" s="192"/>
      <c r="L630" s="189"/>
    </row>
    <row r="631">
      <c r="B631" s="12"/>
      <c r="C631" s="12"/>
      <c r="D631" s="12"/>
      <c r="H631" s="12"/>
      <c r="I631" s="192"/>
      <c r="J631" s="192"/>
      <c r="L631" s="189"/>
    </row>
    <row r="632">
      <c r="B632" s="12"/>
      <c r="C632" s="12"/>
      <c r="D632" s="12"/>
      <c r="H632" s="12"/>
      <c r="I632" s="192"/>
      <c r="J632" s="192"/>
      <c r="L632" s="189"/>
    </row>
    <row r="633">
      <c r="B633" s="12"/>
      <c r="C633" s="12"/>
      <c r="D633" s="12"/>
      <c r="H633" s="12"/>
      <c r="I633" s="192"/>
      <c r="J633" s="192"/>
      <c r="L633" s="189"/>
    </row>
    <row r="634">
      <c r="B634" s="12"/>
      <c r="C634" s="12"/>
      <c r="D634" s="12"/>
      <c r="H634" s="12"/>
      <c r="I634" s="192"/>
      <c r="J634" s="192"/>
      <c r="L634" s="189"/>
    </row>
    <row r="635">
      <c r="B635" s="12"/>
      <c r="C635" s="12"/>
      <c r="D635" s="12"/>
      <c r="H635" s="12"/>
      <c r="I635" s="192"/>
      <c r="J635" s="192"/>
      <c r="L635" s="189"/>
    </row>
    <row r="636">
      <c r="B636" s="12"/>
      <c r="C636" s="12"/>
      <c r="D636" s="12"/>
      <c r="H636" s="12"/>
      <c r="I636" s="192"/>
      <c r="J636" s="192"/>
      <c r="L636" s="189"/>
    </row>
    <row r="637">
      <c r="B637" s="12"/>
      <c r="C637" s="12"/>
      <c r="D637" s="12"/>
      <c r="H637" s="12"/>
      <c r="I637" s="192"/>
      <c r="J637" s="192"/>
      <c r="L637" s="189"/>
    </row>
    <row r="638">
      <c r="B638" s="12"/>
      <c r="C638" s="12"/>
      <c r="D638" s="12"/>
      <c r="H638" s="12"/>
      <c r="I638" s="192"/>
      <c r="J638" s="192"/>
      <c r="L638" s="189"/>
    </row>
    <row r="639">
      <c r="B639" s="12"/>
      <c r="C639" s="12"/>
      <c r="D639" s="12"/>
      <c r="H639" s="12"/>
      <c r="I639" s="192"/>
      <c r="J639" s="192"/>
      <c r="L639" s="189"/>
    </row>
    <row r="640">
      <c r="B640" s="12"/>
      <c r="C640" s="12"/>
      <c r="D640" s="12"/>
      <c r="H640" s="12"/>
      <c r="I640" s="192"/>
      <c r="J640" s="192"/>
      <c r="L640" s="189"/>
    </row>
    <row r="641">
      <c r="B641" s="12"/>
      <c r="C641" s="12"/>
      <c r="D641" s="12"/>
      <c r="H641" s="12"/>
      <c r="I641" s="192"/>
      <c r="J641" s="192"/>
      <c r="L641" s="189"/>
    </row>
    <row r="642">
      <c r="B642" s="12"/>
      <c r="C642" s="12"/>
      <c r="D642" s="12"/>
      <c r="H642" s="12"/>
      <c r="I642" s="192"/>
      <c r="J642" s="192"/>
      <c r="L642" s="189"/>
    </row>
    <row r="643">
      <c r="B643" s="12"/>
      <c r="C643" s="12"/>
      <c r="D643" s="12"/>
      <c r="H643" s="12"/>
      <c r="I643" s="192"/>
      <c r="J643" s="192"/>
      <c r="L643" s="189"/>
    </row>
    <row r="644">
      <c r="B644" s="12"/>
      <c r="C644" s="12"/>
      <c r="D644" s="12"/>
      <c r="H644" s="12"/>
      <c r="I644" s="192"/>
      <c r="J644" s="192"/>
      <c r="L644" s="189"/>
    </row>
    <row r="645">
      <c r="B645" s="12"/>
      <c r="C645" s="12"/>
      <c r="D645" s="12"/>
      <c r="H645" s="12"/>
      <c r="I645" s="192"/>
      <c r="J645" s="192"/>
      <c r="L645" s="189"/>
    </row>
    <row r="646">
      <c r="B646" s="12"/>
      <c r="C646" s="12"/>
      <c r="D646" s="12"/>
      <c r="H646" s="12"/>
      <c r="I646" s="192"/>
      <c r="J646" s="192"/>
      <c r="L646" s="189"/>
    </row>
    <row r="647">
      <c r="B647" s="12"/>
      <c r="C647" s="12"/>
      <c r="D647" s="12"/>
      <c r="H647" s="12"/>
      <c r="I647" s="192"/>
      <c r="J647" s="192"/>
      <c r="L647" s="189"/>
    </row>
    <row r="648">
      <c r="B648" s="12"/>
      <c r="C648" s="12"/>
      <c r="D648" s="12"/>
      <c r="H648" s="12"/>
      <c r="I648" s="192"/>
      <c r="J648" s="192"/>
      <c r="L648" s="189"/>
    </row>
    <row r="649">
      <c r="B649" s="12"/>
      <c r="C649" s="12"/>
      <c r="D649" s="12"/>
      <c r="H649" s="12"/>
      <c r="I649" s="192"/>
      <c r="J649" s="192"/>
      <c r="L649" s="189"/>
    </row>
    <row r="650">
      <c r="B650" s="12"/>
      <c r="C650" s="12"/>
      <c r="D650" s="12"/>
      <c r="H650" s="12"/>
      <c r="I650" s="192"/>
      <c r="J650" s="192"/>
      <c r="L650" s="189"/>
    </row>
    <row r="651">
      <c r="B651" s="12"/>
      <c r="C651" s="12"/>
      <c r="D651" s="12"/>
      <c r="H651" s="12"/>
      <c r="I651" s="192"/>
      <c r="J651" s="192"/>
      <c r="L651" s="189"/>
    </row>
    <row r="652">
      <c r="B652" s="12"/>
      <c r="C652" s="12"/>
      <c r="D652" s="12"/>
      <c r="H652" s="12"/>
      <c r="I652" s="192"/>
      <c r="J652" s="192"/>
      <c r="L652" s="189"/>
    </row>
    <row r="653">
      <c r="B653" s="12"/>
      <c r="C653" s="12"/>
      <c r="D653" s="12"/>
      <c r="H653" s="12"/>
      <c r="I653" s="192"/>
      <c r="J653" s="192"/>
      <c r="L653" s="189"/>
    </row>
    <row r="654">
      <c r="B654" s="12"/>
      <c r="C654" s="12"/>
      <c r="D654" s="12"/>
      <c r="H654" s="12"/>
      <c r="I654" s="192"/>
      <c r="J654" s="192"/>
      <c r="L654" s="189"/>
    </row>
    <row r="655">
      <c r="B655" s="12"/>
      <c r="C655" s="12"/>
      <c r="D655" s="12"/>
      <c r="H655" s="12"/>
      <c r="I655" s="192"/>
      <c r="J655" s="192"/>
      <c r="L655" s="189"/>
    </row>
    <row r="656">
      <c r="B656" s="12"/>
      <c r="C656" s="12"/>
      <c r="D656" s="12"/>
      <c r="H656" s="12"/>
      <c r="I656" s="192"/>
      <c r="J656" s="192"/>
      <c r="L656" s="189"/>
    </row>
    <row r="657">
      <c r="B657" s="12"/>
      <c r="C657" s="12"/>
      <c r="D657" s="12"/>
      <c r="H657" s="12"/>
      <c r="I657" s="192"/>
      <c r="J657" s="192"/>
      <c r="L657" s="189"/>
    </row>
    <row r="658">
      <c r="B658" s="12"/>
      <c r="C658" s="12"/>
      <c r="D658" s="12"/>
      <c r="H658" s="12"/>
      <c r="I658" s="192"/>
      <c r="J658" s="192"/>
      <c r="L658" s="189"/>
    </row>
    <row r="659">
      <c r="B659" s="12"/>
      <c r="C659" s="12"/>
      <c r="D659" s="12"/>
      <c r="H659" s="12"/>
      <c r="I659" s="192"/>
      <c r="J659" s="192"/>
      <c r="L659" s="189"/>
    </row>
    <row r="660">
      <c r="B660" s="12"/>
      <c r="C660" s="12"/>
      <c r="D660" s="12"/>
      <c r="H660" s="12"/>
      <c r="I660" s="192"/>
      <c r="J660" s="192"/>
      <c r="L660" s="189"/>
    </row>
    <row r="661">
      <c r="B661" s="12"/>
      <c r="C661" s="12"/>
      <c r="D661" s="12"/>
      <c r="H661" s="12"/>
      <c r="I661" s="192"/>
      <c r="J661" s="192"/>
      <c r="L661" s="189"/>
    </row>
    <row r="662">
      <c r="B662" s="12"/>
      <c r="C662" s="12"/>
      <c r="D662" s="12"/>
      <c r="H662" s="12"/>
      <c r="I662" s="192"/>
      <c r="J662" s="192"/>
      <c r="L662" s="189"/>
    </row>
    <row r="663">
      <c r="B663" s="12"/>
      <c r="C663" s="12"/>
      <c r="D663" s="12"/>
      <c r="H663" s="12"/>
      <c r="I663" s="192"/>
      <c r="J663" s="192"/>
      <c r="L663" s="189"/>
    </row>
    <row r="664">
      <c r="B664" s="12"/>
      <c r="C664" s="12"/>
      <c r="D664" s="12"/>
      <c r="H664" s="12"/>
      <c r="I664" s="192"/>
      <c r="J664" s="192"/>
      <c r="L664" s="189"/>
    </row>
    <row r="665">
      <c r="B665" s="12"/>
      <c r="C665" s="12"/>
      <c r="D665" s="12"/>
      <c r="H665" s="12"/>
      <c r="I665" s="192"/>
      <c r="J665" s="192"/>
      <c r="L665" s="189"/>
    </row>
    <row r="666">
      <c r="B666" s="12"/>
      <c r="C666" s="12"/>
      <c r="D666" s="12"/>
      <c r="H666" s="12"/>
      <c r="I666" s="192"/>
      <c r="J666" s="192"/>
      <c r="L666" s="189"/>
    </row>
    <row r="667">
      <c r="B667" s="12"/>
      <c r="C667" s="12"/>
      <c r="D667" s="12"/>
      <c r="H667" s="12"/>
      <c r="I667" s="192"/>
      <c r="J667" s="192"/>
      <c r="L667" s="189"/>
    </row>
    <row r="668">
      <c r="B668" s="12"/>
      <c r="C668" s="12"/>
      <c r="D668" s="12"/>
      <c r="H668" s="12"/>
      <c r="I668" s="192"/>
      <c r="J668" s="192"/>
      <c r="L668" s="189"/>
    </row>
    <row r="669">
      <c r="B669" s="12"/>
      <c r="C669" s="12"/>
      <c r="D669" s="12"/>
      <c r="H669" s="12"/>
      <c r="I669" s="192"/>
      <c r="J669" s="192"/>
      <c r="L669" s="189"/>
    </row>
    <row r="670">
      <c r="B670" s="12"/>
      <c r="C670" s="12"/>
      <c r="D670" s="12"/>
      <c r="H670" s="12"/>
      <c r="I670" s="192"/>
      <c r="J670" s="192"/>
      <c r="L670" s="189"/>
    </row>
    <row r="671">
      <c r="B671" s="12"/>
      <c r="C671" s="12"/>
      <c r="D671" s="12"/>
      <c r="H671" s="12"/>
      <c r="I671" s="192"/>
      <c r="J671" s="192"/>
      <c r="L671" s="189"/>
    </row>
    <row r="672">
      <c r="B672" s="12"/>
      <c r="C672" s="12"/>
      <c r="D672" s="12"/>
      <c r="H672" s="12"/>
      <c r="I672" s="192"/>
      <c r="J672" s="192"/>
      <c r="L672" s="189"/>
    </row>
    <row r="673">
      <c r="B673" s="12"/>
      <c r="C673" s="12"/>
      <c r="D673" s="12"/>
      <c r="H673" s="12"/>
      <c r="I673" s="192"/>
      <c r="J673" s="192"/>
      <c r="L673" s="189"/>
    </row>
    <row r="674">
      <c r="B674" s="12"/>
      <c r="C674" s="12"/>
      <c r="D674" s="12"/>
      <c r="H674" s="12"/>
      <c r="I674" s="192"/>
      <c r="J674" s="192"/>
      <c r="L674" s="189"/>
    </row>
    <row r="675">
      <c r="B675" s="12"/>
      <c r="C675" s="12"/>
      <c r="D675" s="12"/>
      <c r="H675" s="12"/>
      <c r="I675" s="192"/>
      <c r="J675" s="192"/>
      <c r="L675" s="189"/>
    </row>
    <row r="676">
      <c r="B676" s="12"/>
      <c r="C676" s="12"/>
      <c r="D676" s="12"/>
      <c r="H676" s="12"/>
      <c r="I676" s="192"/>
      <c r="J676" s="192"/>
      <c r="L676" s="189"/>
    </row>
    <row r="677">
      <c r="B677" s="12"/>
      <c r="C677" s="12"/>
      <c r="D677" s="12"/>
      <c r="H677" s="12"/>
      <c r="I677" s="192"/>
      <c r="J677" s="192"/>
      <c r="L677" s="189"/>
    </row>
    <row r="678">
      <c r="B678" s="12"/>
      <c r="C678" s="12"/>
      <c r="D678" s="12"/>
      <c r="H678" s="12"/>
      <c r="I678" s="192"/>
      <c r="J678" s="192"/>
      <c r="L678" s="189"/>
    </row>
    <row r="679">
      <c r="B679" s="12"/>
      <c r="C679" s="12"/>
      <c r="D679" s="12"/>
      <c r="H679" s="12"/>
      <c r="I679" s="192"/>
      <c r="J679" s="192"/>
      <c r="L679" s="189"/>
    </row>
    <row r="680">
      <c r="B680" s="12"/>
      <c r="C680" s="12"/>
      <c r="D680" s="12"/>
      <c r="H680" s="12"/>
      <c r="I680" s="192"/>
      <c r="J680" s="192"/>
      <c r="L680" s="189"/>
    </row>
    <row r="681">
      <c r="B681" s="12"/>
      <c r="C681" s="12"/>
      <c r="D681" s="12"/>
      <c r="H681" s="12"/>
      <c r="I681" s="192"/>
      <c r="J681" s="192"/>
      <c r="L681" s="189"/>
    </row>
    <row r="682">
      <c r="B682" s="12"/>
      <c r="C682" s="12"/>
      <c r="D682" s="12"/>
      <c r="H682" s="12"/>
      <c r="I682" s="192"/>
      <c r="J682" s="192"/>
      <c r="L682" s="189"/>
    </row>
    <row r="683">
      <c r="B683" s="12"/>
      <c r="C683" s="12"/>
      <c r="D683" s="12"/>
      <c r="H683" s="12"/>
      <c r="I683" s="192"/>
      <c r="J683" s="192"/>
      <c r="L683" s="189"/>
    </row>
    <row r="684">
      <c r="B684" s="12"/>
      <c r="C684" s="12"/>
      <c r="D684" s="12"/>
      <c r="H684" s="12"/>
      <c r="I684" s="192"/>
      <c r="J684" s="192"/>
      <c r="L684" s="189"/>
    </row>
    <row r="685">
      <c r="B685" s="12"/>
      <c r="C685" s="12"/>
      <c r="D685" s="12"/>
      <c r="H685" s="12"/>
      <c r="I685" s="192"/>
      <c r="J685" s="192"/>
      <c r="L685" s="189"/>
    </row>
    <row r="686">
      <c r="B686" s="12"/>
      <c r="C686" s="12"/>
      <c r="D686" s="12"/>
      <c r="H686" s="12"/>
      <c r="I686" s="192"/>
      <c r="J686" s="192"/>
      <c r="L686" s="189"/>
    </row>
    <row r="687">
      <c r="B687" s="12"/>
      <c r="C687" s="12"/>
      <c r="D687" s="12"/>
      <c r="H687" s="12"/>
      <c r="I687" s="192"/>
      <c r="J687" s="192"/>
      <c r="L687" s="189"/>
    </row>
    <row r="688">
      <c r="B688" s="12"/>
      <c r="C688" s="12"/>
      <c r="D688" s="12"/>
      <c r="H688" s="12"/>
      <c r="I688" s="192"/>
      <c r="J688" s="192"/>
      <c r="L688" s="189"/>
    </row>
    <row r="689">
      <c r="B689" s="12"/>
      <c r="C689" s="12"/>
      <c r="D689" s="12"/>
      <c r="H689" s="12"/>
      <c r="I689" s="192"/>
      <c r="J689" s="192"/>
      <c r="L689" s="189"/>
    </row>
    <row r="690">
      <c r="B690" s="12"/>
      <c r="C690" s="12"/>
      <c r="D690" s="12"/>
      <c r="H690" s="12"/>
      <c r="I690" s="192"/>
      <c r="J690" s="192"/>
      <c r="L690" s="189"/>
    </row>
    <row r="691">
      <c r="B691" s="12"/>
      <c r="C691" s="12"/>
      <c r="D691" s="12"/>
      <c r="H691" s="12"/>
      <c r="I691" s="192"/>
      <c r="J691" s="192"/>
      <c r="L691" s="189"/>
    </row>
    <row r="692">
      <c r="B692" s="12"/>
      <c r="C692" s="12"/>
      <c r="D692" s="12"/>
      <c r="H692" s="12"/>
      <c r="I692" s="192"/>
      <c r="J692" s="192"/>
      <c r="L692" s="189"/>
    </row>
    <row r="693">
      <c r="B693" s="12"/>
      <c r="C693" s="12"/>
      <c r="D693" s="12"/>
      <c r="H693" s="12"/>
      <c r="I693" s="192"/>
      <c r="J693" s="192"/>
      <c r="L693" s="189"/>
    </row>
    <row r="694">
      <c r="B694" s="12"/>
      <c r="C694" s="12"/>
      <c r="D694" s="12"/>
      <c r="H694" s="12"/>
      <c r="I694" s="192"/>
      <c r="J694" s="192"/>
      <c r="L694" s="189"/>
    </row>
    <row r="695">
      <c r="B695" s="12"/>
      <c r="C695" s="12"/>
      <c r="D695" s="12"/>
      <c r="H695" s="12"/>
      <c r="I695" s="192"/>
      <c r="J695" s="192"/>
      <c r="L695" s="189"/>
    </row>
    <row r="696">
      <c r="B696" s="12"/>
      <c r="C696" s="12"/>
      <c r="D696" s="12"/>
      <c r="H696" s="12"/>
      <c r="I696" s="192"/>
      <c r="J696" s="192"/>
      <c r="L696" s="189"/>
    </row>
    <row r="697">
      <c r="B697" s="12"/>
      <c r="C697" s="12"/>
      <c r="D697" s="12"/>
      <c r="H697" s="12"/>
      <c r="I697" s="192"/>
      <c r="J697" s="192"/>
      <c r="L697" s="189"/>
    </row>
    <row r="698">
      <c r="B698" s="12"/>
      <c r="C698" s="12"/>
      <c r="D698" s="12"/>
      <c r="H698" s="12"/>
      <c r="I698" s="192"/>
      <c r="J698" s="192"/>
      <c r="L698" s="189"/>
    </row>
    <row r="699">
      <c r="B699" s="12"/>
      <c r="C699" s="12"/>
      <c r="D699" s="12"/>
      <c r="H699" s="12"/>
      <c r="I699" s="192"/>
      <c r="J699" s="192"/>
      <c r="L699" s="189"/>
    </row>
    <row r="700">
      <c r="B700" s="12"/>
      <c r="C700" s="12"/>
      <c r="D700" s="12"/>
      <c r="H700" s="12"/>
      <c r="I700" s="192"/>
      <c r="J700" s="192"/>
      <c r="L700" s="189"/>
    </row>
    <row r="701">
      <c r="B701" s="12"/>
      <c r="C701" s="12"/>
      <c r="D701" s="12"/>
      <c r="H701" s="12"/>
      <c r="I701" s="192"/>
      <c r="J701" s="192"/>
      <c r="L701" s="189"/>
    </row>
    <row r="702">
      <c r="B702" s="12"/>
      <c r="C702" s="12"/>
      <c r="D702" s="12"/>
      <c r="H702" s="12"/>
      <c r="I702" s="192"/>
      <c r="J702" s="192"/>
      <c r="L702" s="189"/>
    </row>
    <row r="703">
      <c r="B703" s="12"/>
      <c r="C703" s="12"/>
      <c r="D703" s="12"/>
      <c r="H703" s="12"/>
      <c r="I703" s="192"/>
      <c r="J703" s="192"/>
      <c r="L703" s="189"/>
    </row>
    <row r="704">
      <c r="B704" s="12"/>
      <c r="C704" s="12"/>
      <c r="D704" s="12"/>
      <c r="H704" s="12"/>
      <c r="I704" s="192"/>
      <c r="J704" s="192"/>
      <c r="L704" s="189"/>
    </row>
    <row r="705">
      <c r="B705" s="12"/>
      <c r="C705" s="12"/>
      <c r="D705" s="12"/>
      <c r="H705" s="12"/>
      <c r="I705" s="192"/>
      <c r="J705" s="192"/>
      <c r="L705" s="189"/>
    </row>
    <row r="706">
      <c r="B706" s="12"/>
      <c r="C706" s="12"/>
      <c r="D706" s="12"/>
      <c r="H706" s="12"/>
      <c r="I706" s="192"/>
      <c r="J706" s="192"/>
      <c r="L706" s="189"/>
    </row>
    <row r="707">
      <c r="B707" s="12"/>
      <c r="C707" s="12"/>
      <c r="D707" s="12"/>
      <c r="H707" s="12"/>
      <c r="I707" s="192"/>
      <c r="J707" s="192"/>
      <c r="L707" s="189"/>
    </row>
    <row r="708">
      <c r="B708" s="12"/>
      <c r="C708" s="12"/>
      <c r="D708" s="12"/>
      <c r="H708" s="12"/>
      <c r="I708" s="192"/>
      <c r="J708" s="192"/>
      <c r="L708" s="189"/>
    </row>
    <row r="709">
      <c r="B709" s="12"/>
      <c r="C709" s="12"/>
      <c r="D709" s="12"/>
      <c r="H709" s="12"/>
      <c r="I709" s="192"/>
      <c r="J709" s="192"/>
      <c r="L709" s="189"/>
    </row>
    <row r="710">
      <c r="B710" s="12"/>
      <c r="C710" s="12"/>
      <c r="D710" s="12"/>
      <c r="H710" s="12"/>
      <c r="I710" s="192"/>
      <c r="J710" s="192"/>
      <c r="L710" s="189"/>
    </row>
    <row r="711">
      <c r="B711" s="12"/>
      <c r="C711" s="12"/>
      <c r="D711" s="12"/>
      <c r="H711" s="12"/>
      <c r="I711" s="192"/>
      <c r="J711" s="192"/>
      <c r="L711" s="189"/>
    </row>
    <row r="712">
      <c r="B712" s="12"/>
      <c r="C712" s="12"/>
      <c r="D712" s="12"/>
      <c r="H712" s="12"/>
      <c r="I712" s="192"/>
      <c r="J712" s="192"/>
      <c r="L712" s="189"/>
    </row>
    <row r="713">
      <c r="B713" s="12"/>
      <c r="C713" s="12"/>
      <c r="D713" s="12"/>
      <c r="H713" s="12"/>
      <c r="I713" s="192"/>
      <c r="J713" s="192"/>
      <c r="L713" s="189"/>
    </row>
    <row r="714">
      <c r="B714" s="12"/>
      <c r="C714" s="12"/>
      <c r="D714" s="12"/>
      <c r="H714" s="12"/>
      <c r="I714" s="192"/>
      <c r="J714" s="192"/>
      <c r="L714" s="189"/>
    </row>
    <row r="715">
      <c r="B715" s="12"/>
      <c r="C715" s="12"/>
      <c r="D715" s="12"/>
      <c r="H715" s="12"/>
      <c r="I715" s="192"/>
      <c r="J715" s="192"/>
      <c r="L715" s="189"/>
    </row>
    <row r="716">
      <c r="B716" s="12"/>
      <c r="C716" s="12"/>
      <c r="D716" s="12"/>
      <c r="H716" s="12"/>
      <c r="I716" s="192"/>
      <c r="J716" s="192"/>
      <c r="L716" s="189"/>
    </row>
    <row r="717">
      <c r="B717" s="12"/>
      <c r="C717" s="12"/>
      <c r="D717" s="12"/>
      <c r="H717" s="12"/>
      <c r="I717" s="192"/>
      <c r="J717" s="192"/>
      <c r="L717" s="189"/>
    </row>
    <row r="718">
      <c r="B718" s="12"/>
      <c r="C718" s="12"/>
      <c r="D718" s="12"/>
      <c r="H718" s="12"/>
      <c r="I718" s="192"/>
      <c r="J718" s="192"/>
      <c r="L718" s="189"/>
    </row>
    <row r="719">
      <c r="B719" s="12"/>
      <c r="C719" s="12"/>
      <c r="D719" s="12"/>
      <c r="H719" s="12"/>
      <c r="I719" s="192"/>
      <c r="J719" s="192"/>
      <c r="L719" s="189"/>
    </row>
    <row r="720">
      <c r="B720" s="12"/>
      <c r="C720" s="12"/>
      <c r="D720" s="12"/>
      <c r="H720" s="12"/>
      <c r="I720" s="192"/>
      <c r="J720" s="192"/>
      <c r="L720" s="189"/>
    </row>
    <row r="721">
      <c r="B721" s="12"/>
      <c r="C721" s="12"/>
      <c r="D721" s="12"/>
      <c r="H721" s="12"/>
      <c r="I721" s="192"/>
      <c r="J721" s="192"/>
      <c r="L721" s="189"/>
    </row>
    <row r="722">
      <c r="B722" s="12"/>
      <c r="C722" s="12"/>
      <c r="D722" s="12"/>
      <c r="H722" s="12"/>
      <c r="I722" s="192"/>
      <c r="J722" s="192"/>
      <c r="L722" s="189"/>
    </row>
    <row r="723">
      <c r="B723" s="12"/>
      <c r="C723" s="12"/>
      <c r="D723" s="12"/>
      <c r="H723" s="12"/>
      <c r="I723" s="192"/>
      <c r="J723" s="192"/>
      <c r="L723" s="189"/>
    </row>
    <row r="724">
      <c r="B724" s="12"/>
      <c r="C724" s="12"/>
      <c r="D724" s="12"/>
      <c r="H724" s="12"/>
      <c r="I724" s="192"/>
      <c r="J724" s="192"/>
      <c r="L724" s="189"/>
    </row>
    <row r="725">
      <c r="B725" s="12"/>
      <c r="C725" s="12"/>
      <c r="D725" s="12"/>
      <c r="H725" s="12"/>
      <c r="I725" s="192"/>
      <c r="J725" s="192"/>
      <c r="L725" s="189"/>
    </row>
    <row r="726">
      <c r="B726" s="12"/>
      <c r="C726" s="12"/>
      <c r="D726" s="12"/>
      <c r="H726" s="12"/>
      <c r="I726" s="192"/>
      <c r="J726" s="192"/>
      <c r="L726" s="189"/>
    </row>
    <row r="727">
      <c r="B727" s="12"/>
      <c r="C727" s="12"/>
      <c r="D727" s="12"/>
      <c r="H727" s="12"/>
      <c r="I727" s="192"/>
      <c r="J727" s="192"/>
      <c r="L727" s="189"/>
    </row>
    <row r="728">
      <c r="B728" s="12"/>
      <c r="C728" s="12"/>
      <c r="D728" s="12"/>
      <c r="H728" s="12"/>
      <c r="I728" s="192"/>
      <c r="J728" s="192"/>
      <c r="L728" s="189"/>
    </row>
    <row r="729">
      <c r="B729" s="12"/>
      <c r="C729" s="12"/>
      <c r="D729" s="12"/>
      <c r="H729" s="12"/>
      <c r="I729" s="192"/>
      <c r="J729" s="192"/>
      <c r="L729" s="189"/>
    </row>
    <row r="730">
      <c r="B730" s="12"/>
      <c r="C730" s="12"/>
      <c r="D730" s="12"/>
      <c r="H730" s="12"/>
      <c r="I730" s="192"/>
      <c r="J730" s="192"/>
      <c r="L730" s="189"/>
    </row>
    <row r="731">
      <c r="B731" s="12"/>
      <c r="C731" s="12"/>
      <c r="D731" s="12"/>
      <c r="H731" s="12"/>
      <c r="I731" s="192"/>
      <c r="J731" s="192"/>
      <c r="L731" s="189"/>
    </row>
    <row r="732">
      <c r="B732" s="12"/>
      <c r="C732" s="12"/>
      <c r="D732" s="12"/>
      <c r="H732" s="12"/>
      <c r="I732" s="192"/>
      <c r="J732" s="192"/>
      <c r="L732" s="189"/>
    </row>
    <row r="733">
      <c r="B733" s="12"/>
      <c r="C733" s="12"/>
      <c r="D733" s="12"/>
      <c r="H733" s="12"/>
      <c r="I733" s="192"/>
      <c r="J733" s="192"/>
      <c r="L733" s="189"/>
    </row>
    <row r="734">
      <c r="B734" s="12"/>
      <c r="C734" s="12"/>
      <c r="D734" s="12"/>
      <c r="H734" s="12"/>
      <c r="I734" s="192"/>
      <c r="J734" s="192"/>
      <c r="L734" s="189"/>
    </row>
    <row r="735">
      <c r="B735" s="12"/>
      <c r="C735" s="12"/>
      <c r="D735" s="12"/>
      <c r="H735" s="12"/>
      <c r="I735" s="192"/>
      <c r="J735" s="192"/>
      <c r="L735" s="189"/>
    </row>
    <row r="736">
      <c r="B736" s="12"/>
      <c r="C736" s="12"/>
      <c r="D736" s="12"/>
      <c r="H736" s="12"/>
      <c r="I736" s="192"/>
      <c r="J736" s="192"/>
      <c r="L736" s="189"/>
    </row>
    <row r="737">
      <c r="B737" s="12"/>
      <c r="C737" s="12"/>
      <c r="D737" s="12"/>
      <c r="H737" s="12"/>
      <c r="I737" s="192"/>
      <c r="J737" s="192"/>
      <c r="L737" s="189"/>
    </row>
    <row r="738">
      <c r="B738" s="12"/>
      <c r="C738" s="12"/>
      <c r="D738" s="12"/>
      <c r="H738" s="12"/>
      <c r="I738" s="192"/>
      <c r="J738" s="192"/>
      <c r="L738" s="189"/>
    </row>
    <row r="739">
      <c r="B739" s="12"/>
      <c r="C739" s="12"/>
      <c r="D739" s="12"/>
      <c r="H739" s="12"/>
      <c r="I739" s="192"/>
      <c r="J739" s="192"/>
      <c r="L739" s="189"/>
    </row>
    <row r="740">
      <c r="B740" s="12"/>
      <c r="C740" s="12"/>
      <c r="D740" s="12"/>
      <c r="H740" s="12"/>
      <c r="I740" s="192"/>
      <c r="J740" s="192"/>
      <c r="L740" s="189"/>
    </row>
    <row r="741">
      <c r="B741" s="12"/>
      <c r="C741" s="12"/>
      <c r="D741" s="12"/>
      <c r="H741" s="12"/>
      <c r="I741" s="192"/>
      <c r="J741" s="192"/>
      <c r="L741" s="189"/>
    </row>
    <row r="742">
      <c r="B742" s="12"/>
      <c r="C742" s="12"/>
      <c r="D742" s="12"/>
      <c r="H742" s="12"/>
      <c r="I742" s="192"/>
      <c r="J742" s="192"/>
      <c r="L742" s="189"/>
    </row>
    <row r="743">
      <c r="B743" s="12"/>
      <c r="C743" s="12"/>
      <c r="D743" s="12"/>
      <c r="H743" s="12"/>
      <c r="I743" s="192"/>
      <c r="J743" s="192"/>
      <c r="L743" s="189"/>
    </row>
    <row r="744">
      <c r="B744" s="12"/>
      <c r="C744" s="12"/>
      <c r="D744" s="12"/>
      <c r="H744" s="12"/>
      <c r="I744" s="192"/>
      <c r="J744" s="192"/>
      <c r="L744" s="189"/>
    </row>
    <row r="745">
      <c r="B745" s="12"/>
      <c r="C745" s="12"/>
      <c r="D745" s="12"/>
      <c r="H745" s="12"/>
      <c r="I745" s="192"/>
      <c r="J745" s="192"/>
      <c r="L745" s="189"/>
    </row>
    <row r="746">
      <c r="B746" s="12"/>
      <c r="C746" s="12"/>
      <c r="D746" s="12"/>
      <c r="H746" s="12"/>
      <c r="I746" s="192"/>
      <c r="J746" s="192"/>
      <c r="L746" s="189"/>
    </row>
    <row r="747">
      <c r="B747" s="12"/>
      <c r="C747" s="12"/>
      <c r="D747" s="12"/>
      <c r="H747" s="12"/>
      <c r="I747" s="192"/>
      <c r="J747" s="192"/>
      <c r="L747" s="189"/>
    </row>
    <row r="748">
      <c r="B748" s="12"/>
      <c r="C748" s="12"/>
      <c r="D748" s="12"/>
      <c r="H748" s="12"/>
      <c r="I748" s="192"/>
      <c r="J748" s="192"/>
      <c r="L748" s="189"/>
    </row>
    <row r="749">
      <c r="B749" s="12"/>
      <c r="C749" s="12"/>
      <c r="D749" s="12"/>
      <c r="H749" s="12"/>
      <c r="I749" s="192"/>
      <c r="J749" s="192"/>
      <c r="L749" s="189"/>
    </row>
    <row r="750">
      <c r="B750" s="12"/>
      <c r="C750" s="12"/>
      <c r="D750" s="12"/>
      <c r="H750" s="12"/>
      <c r="I750" s="192"/>
      <c r="J750" s="192"/>
      <c r="L750" s="189"/>
    </row>
    <row r="751">
      <c r="B751" s="12"/>
      <c r="C751" s="12"/>
      <c r="D751" s="12"/>
      <c r="H751" s="12"/>
      <c r="I751" s="192"/>
      <c r="J751" s="192"/>
      <c r="L751" s="189"/>
    </row>
    <row r="752">
      <c r="B752" s="12"/>
      <c r="C752" s="12"/>
      <c r="D752" s="12"/>
      <c r="H752" s="12"/>
      <c r="I752" s="192"/>
      <c r="J752" s="192"/>
      <c r="L752" s="189"/>
    </row>
    <row r="753">
      <c r="B753" s="12"/>
      <c r="C753" s="12"/>
      <c r="D753" s="12"/>
      <c r="H753" s="12"/>
      <c r="I753" s="192"/>
      <c r="J753" s="192"/>
      <c r="L753" s="189"/>
    </row>
    <row r="754">
      <c r="B754" s="12"/>
      <c r="C754" s="12"/>
      <c r="D754" s="12"/>
      <c r="H754" s="12"/>
      <c r="I754" s="192"/>
      <c r="J754" s="192"/>
      <c r="L754" s="189"/>
    </row>
    <row r="755">
      <c r="B755" s="12"/>
      <c r="C755" s="12"/>
      <c r="D755" s="12"/>
      <c r="H755" s="12"/>
      <c r="I755" s="192"/>
      <c r="J755" s="192"/>
      <c r="L755" s="189"/>
    </row>
    <row r="756">
      <c r="B756" s="12"/>
      <c r="C756" s="12"/>
      <c r="D756" s="12"/>
      <c r="H756" s="12"/>
      <c r="I756" s="192"/>
      <c r="J756" s="192"/>
      <c r="L756" s="189"/>
    </row>
    <row r="757">
      <c r="B757" s="12"/>
      <c r="C757" s="12"/>
      <c r="D757" s="12"/>
      <c r="H757" s="12"/>
      <c r="I757" s="192"/>
      <c r="J757" s="192"/>
      <c r="L757" s="189"/>
    </row>
    <row r="758">
      <c r="B758" s="12"/>
      <c r="C758" s="12"/>
      <c r="D758" s="12"/>
      <c r="H758" s="12"/>
      <c r="I758" s="192"/>
      <c r="J758" s="192"/>
      <c r="L758" s="189"/>
    </row>
    <row r="759">
      <c r="B759" s="12"/>
      <c r="C759" s="12"/>
      <c r="D759" s="12"/>
      <c r="H759" s="12"/>
      <c r="I759" s="192"/>
      <c r="J759" s="192"/>
      <c r="L759" s="189"/>
    </row>
    <row r="760">
      <c r="B760" s="12"/>
      <c r="C760" s="12"/>
      <c r="D760" s="12"/>
      <c r="H760" s="12"/>
      <c r="I760" s="192"/>
      <c r="J760" s="192"/>
      <c r="L760" s="189"/>
    </row>
    <row r="761">
      <c r="B761" s="12"/>
      <c r="C761" s="12"/>
      <c r="D761" s="12"/>
      <c r="H761" s="12"/>
      <c r="I761" s="192"/>
      <c r="J761" s="192"/>
      <c r="L761" s="189"/>
    </row>
    <row r="762">
      <c r="B762" s="12"/>
      <c r="C762" s="12"/>
      <c r="D762" s="12"/>
      <c r="H762" s="12"/>
      <c r="I762" s="192"/>
      <c r="J762" s="192"/>
      <c r="L762" s="189"/>
    </row>
    <row r="763">
      <c r="B763" s="12"/>
      <c r="C763" s="12"/>
      <c r="D763" s="12"/>
      <c r="H763" s="12"/>
      <c r="I763" s="192"/>
      <c r="J763" s="192"/>
      <c r="L763" s="189"/>
    </row>
    <row r="764">
      <c r="B764" s="12"/>
      <c r="C764" s="12"/>
      <c r="D764" s="12"/>
      <c r="H764" s="12"/>
      <c r="I764" s="192"/>
      <c r="J764" s="192"/>
      <c r="L764" s="189"/>
    </row>
    <row r="765">
      <c r="B765" s="12"/>
      <c r="C765" s="12"/>
      <c r="D765" s="12"/>
      <c r="H765" s="12"/>
      <c r="I765" s="192"/>
      <c r="J765" s="192"/>
      <c r="L765" s="189"/>
    </row>
    <row r="766">
      <c r="B766" s="12"/>
      <c r="C766" s="12"/>
      <c r="D766" s="12"/>
      <c r="H766" s="12"/>
      <c r="I766" s="192"/>
      <c r="J766" s="192"/>
      <c r="L766" s="189"/>
    </row>
    <row r="767">
      <c r="B767" s="12"/>
      <c r="C767" s="12"/>
      <c r="D767" s="12"/>
      <c r="H767" s="12"/>
      <c r="I767" s="192"/>
      <c r="J767" s="192"/>
      <c r="L767" s="189"/>
    </row>
    <row r="768">
      <c r="B768" s="12"/>
      <c r="C768" s="12"/>
      <c r="D768" s="12"/>
      <c r="H768" s="12"/>
      <c r="I768" s="192"/>
      <c r="J768" s="192"/>
      <c r="L768" s="189"/>
    </row>
    <row r="769">
      <c r="B769" s="12"/>
      <c r="C769" s="12"/>
      <c r="D769" s="12"/>
      <c r="H769" s="12"/>
      <c r="I769" s="192"/>
      <c r="J769" s="192"/>
      <c r="L769" s="189"/>
    </row>
    <row r="770">
      <c r="B770" s="12"/>
      <c r="C770" s="12"/>
      <c r="D770" s="12"/>
      <c r="H770" s="12"/>
      <c r="I770" s="192"/>
      <c r="J770" s="192"/>
      <c r="L770" s="189"/>
    </row>
    <row r="771">
      <c r="B771" s="12"/>
      <c r="C771" s="12"/>
      <c r="D771" s="12"/>
      <c r="H771" s="12"/>
      <c r="I771" s="192"/>
      <c r="J771" s="192"/>
      <c r="L771" s="189"/>
    </row>
    <row r="772">
      <c r="B772" s="12"/>
      <c r="C772" s="12"/>
      <c r="D772" s="12"/>
      <c r="H772" s="12"/>
      <c r="I772" s="192"/>
      <c r="J772" s="192"/>
      <c r="L772" s="189"/>
    </row>
    <row r="773">
      <c r="B773" s="12"/>
      <c r="C773" s="12"/>
      <c r="D773" s="12"/>
      <c r="H773" s="12"/>
      <c r="I773" s="192"/>
      <c r="J773" s="192"/>
      <c r="L773" s="189"/>
    </row>
    <row r="774">
      <c r="B774" s="12"/>
      <c r="C774" s="12"/>
      <c r="D774" s="12"/>
      <c r="H774" s="12"/>
      <c r="I774" s="192"/>
      <c r="J774" s="192"/>
      <c r="L774" s="189"/>
    </row>
    <row r="775">
      <c r="B775" s="12"/>
      <c r="C775" s="12"/>
      <c r="D775" s="12"/>
      <c r="H775" s="12"/>
      <c r="I775" s="192"/>
      <c r="J775" s="192"/>
      <c r="L775" s="189"/>
    </row>
    <row r="776">
      <c r="B776" s="12"/>
      <c r="C776" s="12"/>
      <c r="D776" s="12"/>
      <c r="H776" s="12"/>
      <c r="I776" s="192"/>
      <c r="J776" s="192"/>
      <c r="L776" s="189"/>
    </row>
    <row r="777">
      <c r="B777" s="12"/>
      <c r="C777" s="12"/>
      <c r="D777" s="12"/>
      <c r="H777" s="12"/>
      <c r="I777" s="192"/>
      <c r="J777" s="192"/>
      <c r="L777" s="189"/>
    </row>
    <row r="778">
      <c r="B778" s="12"/>
      <c r="C778" s="12"/>
      <c r="D778" s="12"/>
      <c r="H778" s="12"/>
      <c r="I778" s="192"/>
      <c r="J778" s="192"/>
      <c r="L778" s="189"/>
    </row>
    <row r="779">
      <c r="B779" s="12"/>
      <c r="C779" s="12"/>
      <c r="D779" s="12"/>
      <c r="H779" s="12"/>
      <c r="I779" s="192"/>
      <c r="J779" s="192"/>
      <c r="L779" s="189"/>
    </row>
    <row r="780">
      <c r="B780" s="12"/>
      <c r="C780" s="12"/>
      <c r="D780" s="12"/>
      <c r="H780" s="12"/>
      <c r="I780" s="192"/>
      <c r="J780" s="192"/>
      <c r="L780" s="189"/>
    </row>
    <row r="781">
      <c r="B781" s="12"/>
      <c r="C781" s="12"/>
      <c r="D781" s="12"/>
      <c r="H781" s="12"/>
      <c r="I781" s="192"/>
      <c r="J781" s="192"/>
      <c r="L781" s="189"/>
    </row>
    <row r="782">
      <c r="B782" s="12"/>
      <c r="C782" s="12"/>
      <c r="D782" s="12"/>
      <c r="H782" s="12"/>
      <c r="I782" s="192"/>
      <c r="J782" s="192"/>
      <c r="L782" s="189"/>
    </row>
    <row r="783">
      <c r="B783" s="12"/>
      <c r="C783" s="12"/>
      <c r="D783" s="12"/>
      <c r="H783" s="12"/>
      <c r="I783" s="192"/>
      <c r="J783" s="192"/>
      <c r="L783" s="189"/>
    </row>
    <row r="784">
      <c r="B784" s="12"/>
      <c r="C784" s="12"/>
      <c r="D784" s="12"/>
      <c r="H784" s="12"/>
      <c r="I784" s="192"/>
      <c r="J784" s="192"/>
      <c r="L784" s="189"/>
    </row>
    <row r="785">
      <c r="B785" s="12"/>
      <c r="C785" s="12"/>
      <c r="D785" s="12"/>
      <c r="H785" s="12"/>
      <c r="I785" s="192"/>
      <c r="J785" s="192"/>
      <c r="L785" s="189"/>
    </row>
    <row r="786">
      <c r="B786" s="12"/>
      <c r="C786" s="12"/>
      <c r="D786" s="12"/>
      <c r="H786" s="12"/>
      <c r="I786" s="192"/>
      <c r="J786" s="192"/>
      <c r="L786" s="189"/>
    </row>
    <row r="787">
      <c r="B787" s="12"/>
      <c r="C787" s="12"/>
      <c r="D787" s="12"/>
      <c r="H787" s="12"/>
      <c r="I787" s="192"/>
      <c r="J787" s="192"/>
      <c r="L787" s="189"/>
    </row>
    <row r="788">
      <c r="B788" s="12"/>
      <c r="C788" s="12"/>
      <c r="D788" s="12"/>
      <c r="H788" s="12"/>
      <c r="I788" s="192"/>
      <c r="J788" s="192"/>
      <c r="L788" s="189"/>
    </row>
    <row r="789">
      <c r="B789" s="12"/>
      <c r="C789" s="12"/>
      <c r="D789" s="12"/>
      <c r="H789" s="12"/>
      <c r="I789" s="192"/>
      <c r="J789" s="192"/>
      <c r="L789" s="189"/>
    </row>
    <row r="790">
      <c r="B790" s="12"/>
      <c r="C790" s="12"/>
      <c r="D790" s="12"/>
      <c r="H790" s="12"/>
      <c r="I790" s="192"/>
      <c r="J790" s="192"/>
      <c r="L790" s="189"/>
    </row>
    <row r="791">
      <c r="B791" s="12"/>
      <c r="C791" s="12"/>
      <c r="D791" s="12"/>
      <c r="H791" s="12"/>
      <c r="I791" s="192"/>
      <c r="J791" s="192"/>
      <c r="L791" s="189"/>
    </row>
    <row r="792">
      <c r="B792" s="12"/>
      <c r="C792" s="12"/>
      <c r="D792" s="12"/>
      <c r="H792" s="12"/>
      <c r="I792" s="192"/>
      <c r="J792" s="192"/>
      <c r="L792" s="189"/>
    </row>
    <row r="793">
      <c r="B793" s="12"/>
      <c r="C793" s="12"/>
      <c r="D793" s="12"/>
      <c r="H793" s="12"/>
      <c r="I793" s="192"/>
      <c r="J793" s="192"/>
      <c r="L793" s="189"/>
    </row>
    <row r="794">
      <c r="B794" s="12"/>
      <c r="C794" s="12"/>
      <c r="D794" s="12"/>
      <c r="H794" s="12"/>
      <c r="I794" s="192"/>
      <c r="J794" s="192"/>
      <c r="L794" s="189"/>
    </row>
    <row r="795">
      <c r="B795" s="12"/>
      <c r="C795" s="12"/>
      <c r="D795" s="12"/>
      <c r="H795" s="12"/>
      <c r="I795" s="192"/>
      <c r="J795" s="192"/>
      <c r="L795" s="189"/>
    </row>
    <row r="796">
      <c r="B796" s="12"/>
      <c r="C796" s="12"/>
      <c r="D796" s="12"/>
      <c r="H796" s="12"/>
      <c r="I796" s="192"/>
      <c r="J796" s="192"/>
      <c r="L796" s="189"/>
    </row>
    <row r="797">
      <c r="B797" s="12"/>
      <c r="C797" s="12"/>
      <c r="D797" s="12"/>
      <c r="H797" s="12"/>
      <c r="I797" s="192"/>
      <c r="J797" s="192"/>
      <c r="L797" s="189"/>
    </row>
    <row r="798">
      <c r="B798" s="12"/>
      <c r="C798" s="12"/>
      <c r="D798" s="12"/>
      <c r="H798" s="12"/>
      <c r="I798" s="192"/>
      <c r="J798" s="192"/>
      <c r="L798" s="189"/>
    </row>
    <row r="799">
      <c r="B799" s="12"/>
      <c r="C799" s="12"/>
      <c r="D799" s="12"/>
      <c r="H799" s="12"/>
      <c r="I799" s="192"/>
      <c r="J799" s="192"/>
      <c r="L799" s="189"/>
    </row>
    <row r="800">
      <c r="B800" s="12"/>
      <c r="C800" s="12"/>
      <c r="D800" s="12"/>
      <c r="H800" s="12"/>
      <c r="I800" s="192"/>
      <c r="J800" s="192"/>
      <c r="L800" s="189"/>
    </row>
    <row r="801">
      <c r="B801" s="12"/>
      <c r="C801" s="12"/>
      <c r="D801" s="12"/>
      <c r="H801" s="12"/>
      <c r="I801" s="192"/>
      <c r="J801" s="192"/>
      <c r="L801" s="189"/>
    </row>
    <row r="802">
      <c r="B802" s="12"/>
      <c r="C802" s="12"/>
      <c r="D802" s="12"/>
      <c r="H802" s="12"/>
      <c r="I802" s="192"/>
      <c r="J802" s="192"/>
      <c r="L802" s="189"/>
    </row>
    <row r="803">
      <c r="B803" s="12"/>
      <c r="C803" s="12"/>
      <c r="D803" s="12"/>
      <c r="H803" s="12"/>
      <c r="I803" s="192"/>
      <c r="J803" s="192"/>
      <c r="L803" s="189"/>
    </row>
    <row r="804">
      <c r="B804" s="12"/>
      <c r="C804" s="12"/>
      <c r="D804" s="12"/>
      <c r="H804" s="12"/>
      <c r="I804" s="192"/>
      <c r="J804" s="192"/>
      <c r="L804" s="189"/>
    </row>
    <row r="805">
      <c r="B805" s="12"/>
      <c r="C805" s="12"/>
      <c r="D805" s="12"/>
      <c r="H805" s="12"/>
      <c r="I805" s="192"/>
      <c r="J805" s="192"/>
      <c r="L805" s="189"/>
    </row>
    <row r="806">
      <c r="B806" s="12"/>
      <c r="C806" s="12"/>
      <c r="D806" s="12"/>
      <c r="H806" s="12"/>
      <c r="I806" s="192"/>
      <c r="J806" s="192"/>
      <c r="L806" s="189"/>
    </row>
    <row r="807">
      <c r="B807" s="12"/>
      <c r="C807" s="12"/>
      <c r="D807" s="12"/>
      <c r="H807" s="12"/>
      <c r="I807" s="192"/>
      <c r="J807" s="192"/>
      <c r="L807" s="189"/>
    </row>
    <row r="808">
      <c r="B808" s="12"/>
      <c r="C808" s="12"/>
      <c r="D808" s="12"/>
      <c r="H808" s="12"/>
      <c r="I808" s="192"/>
      <c r="J808" s="192"/>
      <c r="L808" s="189"/>
    </row>
    <row r="809">
      <c r="B809" s="12"/>
      <c r="C809" s="12"/>
      <c r="D809" s="12"/>
      <c r="H809" s="12"/>
      <c r="I809" s="192"/>
      <c r="J809" s="192"/>
      <c r="L809" s="189"/>
    </row>
    <row r="810">
      <c r="B810" s="12"/>
      <c r="C810" s="12"/>
      <c r="D810" s="12"/>
      <c r="H810" s="12"/>
      <c r="I810" s="192"/>
      <c r="J810" s="192"/>
      <c r="L810" s="189"/>
    </row>
    <row r="811">
      <c r="B811" s="12"/>
      <c r="C811" s="12"/>
      <c r="D811" s="12"/>
      <c r="H811" s="12"/>
      <c r="I811" s="192"/>
      <c r="J811" s="192"/>
      <c r="L811" s="189"/>
    </row>
    <row r="812">
      <c r="B812" s="12"/>
      <c r="C812" s="12"/>
      <c r="D812" s="12"/>
      <c r="H812" s="12"/>
      <c r="I812" s="192"/>
      <c r="J812" s="192"/>
      <c r="L812" s="189"/>
    </row>
    <row r="813">
      <c r="B813" s="12"/>
      <c r="C813" s="12"/>
      <c r="D813" s="12"/>
      <c r="H813" s="12"/>
      <c r="I813" s="192"/>
      <c r="J813" s="192"/>
      <c r="L813" s="189"/>
    </row>
    <row r="814">
      <c r="B814" s="12"/>
      <c r="C814" s="12"/>
      <c r="D814" s="12"/>
      <c r="H814" s="12"/>
      <c r="I814" s="192"/>
      <c r="J814" s="192"/>
      <c r="L814" s="189"/>
    </row>
    <row r="815">
      <c r="B815" s="12"/>
      <c r="C815" s="12"/>
      <c r="D815" s="12"/>
      <c r="H815" s="12"/>
      <c r="I815" s="192"/>
      <c r="J815" s="192"/>
      <c r="L815" s="189"/>
    </row>
    <row r="816">
      <c r="B816" s="12"/>
      <c r="C816" s="12"/>
      <c r="D816" s="12"/>
      <c r="H816" s="12"/>
      <c r="I816" s="192"/>
      <c r="J816" s="192"/>
      <c r="L816" s="189"/>
    </row>
    <row r="817">
      <c r="B817" s="12"/>
      <c r="C817" s="12"/>
      <c r="D817" s="12"/>
      <c r="H817" s="12"/>
      <c r="I817" s="192"/>
      <c r="J817" s="192"/>
      <c r="L817" s="189"/>
    </row>
    <row r="818">
      <c r="B818" s="12"/>
      <c r="C818" s="12"/>
      <c r="D818" s="12"/>
      <c r="H818" s="12"/>
      <c r="I818" s="192"/>
      <c r="J818" s="192"/>
      <c r="L818" s="189"/>
    </row>
    <row r="819">
      <c r="B819" s="12"/>
      <c r="C819" s="12"/>
      <c r="D819" s="12"/>
      <c r="H819" s="12"/>
      <c r="I819" s="192"/>
      <c r="J819" s="192"/>
      <c r="L819" s="189"/>
    </row>
    <row r="820">
      <c r="B820" s="12"/>
      <c r="C820" s="12"/>
      <c r="D820" s="12"/>
      <c r="H820" s="12"/>
      <c r="I820" s="192"/>
      <c r="J820" s="192"/>
      <c r="L820" s="189"/>
    </row>
    <row r="821">
      <c r="B821" s="12"/>
      <c r="C821" s="12"/>
      <c r="D821" s="12"/>
      <c r="H821" s="12"/>
      <c r="I821" s="192"/>
      <c r="J821" s="192"/>
      <c r="L821" s="189"/>
    </row>
    <row r="822">
      <c r="B822" s="12"/>
      <c r="C822" s="12"/>
      <c r="D822" s="12"/>
      <c r="H822" s="12"/>
      <c r="I822" s="192"/>
      <c r="J822" s="192"/>
      <c r="L822" s="189"/>
    </row>
    <row r="823">
      <c r="B823" s="12"/>
      <c r="C823" s="12"/>
      <c r="D823" s="12"/>
      <c r="H823" s="12"/>
      <c r="I823" s="192"/>
      <c r="J823" s="192"/>
      <c r="L823" s="189"/>
    </row>
    <row r="824">
      <c r="B824" s="12"/>
      <c r="C824" s="12"/>
      <c r="D824" s="12"/>
      <c r="H824" s="12"/>
      <c r="I824" s="192"/>
      <c r="J824" s="192"/>
      <c r="L824" s="189"/>
    </row>
    <row r="825">
      <c r="B825" s="12"/>
      <c r="C825" s="12"/>
      <c r="D825" s="12"/>
      <c r="H825" s="12"/>
      <c r="I825" s="192"/>
      <c r="J825" s="192"/>
      <c r="L825" s="189"/>
    </row>
    <row r="826">
      <c r="B826" s="12"/>
      <c r="C826" s="12"/>
      <c r="D826" s="12"/>
      <c r="H826" s="12"/>
      <c r="I826" s="192"/>
      <c r="J826" s="192"/>
      <c r="L826" s="189"/>
    </row>
    <row r="827">
      <c r="B827" s="12"/>
      <c r="C827" s="12"/>
      <c r="D827" s="12"/>
      <c r="H827" s="12"/>
      <c r="I827" s="192"/>
      <c r="J827" s="192"/>
      <c r="L827" s="189"/>
    </row>
    <row r="828">
      <c r="B828" s="12"/>
      <c r="C828" s="12"/>
      <c r="D828" s="12"/>
      <c r="H828" s="12"/>
      <c r="I828" s="192"/>
      <c r="J828" s="192"/>
      <c r="L828" s="189"/>
    </row>
    <row r="829">
      <c r="B829" s="12"/>
      <c r="C829" s="12"/>
      <c r="D829" s="12"/>
      <c r="H829" s="12"/>
      <c r="I829" s="192"/>
      <c r="J829" s="192"/>
      <c r="L829" s="189"/>
    </row>
    <row r="830">
      <c r="B830" s="12"/>
      <c r="C830" s="12"/>
      <c r="D830" s="12"/>
      <c r="H830" s="12"/>
      <c r="I830" s="192"/>
      <c r="J830" s="192"/>
      <c r="L830" s="189"/>
    </row>
    <row r="831">
      <c r="B831" s="12"/>
      <c r="C831" s="12"/>
      <c r="D831" s="12"/>
      <c r="H831" s="12"/>
      <c r="I831" s="192"/>
      <c r="J831" s="192"/>
      <c r="L831" s="189"/>
    </row>
    <row r="832">
      <c r="B832" s="12"/>
      <c r="C832" s="12"/>
      <c r="D832" s="12"/>
      <c r="H832" s="12"/>
      <c r="I832" s="192"/>
      <c r="J832" s="192"/>
      <c r="L832" s="189"/>
    </row>
    <row r="833">
      <c r="B833" s="12"/>
      <c r="C833" s="12"/>
      <c r="D833" s="12"/>
      <c r="H833" s="12"/>
      <c r="I833" s="192"/>
      <c r="J833" s="192"/>
      <c r="L833" s="189"/>
    </row>
    <row r="834">
      <c r="B834" s="12"/>
      <c r="C834" s="12"/>
      <c r="D834" s="12"/>
      <c r="H834" s="12"/>
      <c r="I834" s="192"/>
      <c r="J834" s="192"/>
      <c r="L834" s="189"/>
    </row>
    <row r="835">
      <c r="B835" s="12"/>
      <c r="C835" s="12"/>
      <c r="D835" s="12"/>
      <c r="H835" s="12"/>
      <c r="I835" s="192"/>
      <c r="J835" s="192"/>
      <c r="L835" s="189"/>
    </row>
    <row r="836">
      <c r="B836" s="12"/>
      <c r="C836" s="12"/>
      <c r="D836" s="12"/>
      <c r="H836" s="12"/>
      <c r="I836" s="192"/>
      <c r="J836" s="192"/>
      <c r="L836" s="189"/>
    </row>
    <row r="837">
      <c r="B837" s="12"/>
      <c r="C837" s="12"/>
      <c r="D837" s="12"/>
      <c r="H837" s="12"/>
      <c r="I837" s="192"/>
      <c r="J837" s="192"/>
      <c r="L837" s="189"/>
    </row>
    <row r="838">
      <c r="B838" s="12"/>
      <c r="C838" s="12"/>
      <c r="D838" s="12"/>
      <c r="H838" s="12"/>
      <c r="I838" s="192"/>
      <c r="J838" s="192"/>
      <c r="L838" s="189"/>
    </row>
    <row r="839">
      <c r="B839" s="12"/>
      <c r="C839" s="12"/>
      <c r="D839" s="12"/>
      <c r="H839" s="12"/>
      <c r="I839" s="192"/>
      <c r="J839" s="192"/>
      <c r="L839" s="189"/>
    </row>
    <row r="840">
      <c r="B840" s="12"/>
      <c r="C840" s="12"/>
      <c r="D840" s="12"/>
      <c r="H840" s="12"/>
      <c r="I840" s="192"/>
      <c r="J840" s="192"/>
      <c r="L840" s="189"/>
    </row>
    <row r="841">
      <c r="B841" s="12"/>
      <c r="C841" s="12"/>
      <c r="D841" s="12"/>
      <c r="H841" s="12"/>
      <c r="I841" s="192"/>
      <c r="J841" s="192"/>
      <c r="L841" s="189"/>
    </row>
    <row r="842">
      <c r="B842" s="12"/>
      <c r="C842" s="12"/>
      <c r="D842" s="12"/>
      <c r="H842" s="12"/>
      <c r="I842" s="192"/>
      <c r="J842" s="192"/>
      <c r="L842" s="189"/>
    </row>
    <row r="843">
      <c r="B843" s="12"/>
      <c r="C843" s="12"/>
      <c r="D843" s="12"/>
      <c r="H843" s="12"/>
      <c r="I843" s="192"/>
      <c r="J843" s="192"/>
      <c r="L843" s="189"/>
    </row>
    <row r="844">
      <c r="B844" s="12"/>
      <c r="C844" s="12"/>
      <c r="D844" s="12"/>
      <c r="H844" s="12"/>
      <c r="I844" s="192"/>
      <c r="J844" s="192"/>
      <c r="L844" s="189"/>
    </row>
    <row r="845">
      <c r="B845" s="12"/>
      <c r="C845" s="12"/>
      <c r="D845" s="12"/>
      <c r="H845" s="12"/>
      <c r="I845" s="192"/>
      <c r="J845" s="192"/>
      <c r="L845" s="189"/>
    </row>
    <row r="846">
      <c r="B846" s="12"/>
      <c r="C846" s="12"/>
      <c r="D846" s="12"/>
      <c r="H846" s="12"/>
      <c r="I846" s="192"/>
      <c r="J846" s="192"/>
      <c r="L846" s="189"/>
    </row>
    <row r="847">
      <c r="B847" s="12"/>
      <c r="C847" s="12"/>
      <c r="D847" s="12"/>
      <c r="H847" s="12"/>
      <c r="I847" s="192"/>
      <c r="J847" s="192"/>
      <c r="L847" s="189"/>
    </row>
    <row r="848">
      <c r="B848" s="12"/>
      <c r="C848" s="12"/>
      <c r="D848" s="12"/>
      <c r="H848" s="12"/>
      <c r="I848" s="192"/>
      <c r="J848" s="192"/>
      <c r="L848" s="189"/>
    </row>
    <row r="849">
      <c r="B849" s="12"/>
      <c r="C849" s="12"/>
      <c r="D849" s="12"/>
      <c r="H849" s="12"/>
      <c r="I849" s="192"/>
      <c r="J849" s="192"/>
      <c r="L849" s="189"/>
    </row>
    <row r="850">
      <c r="B850" s="12"/>
      <c r="C850" s="12"/>
      <c r="D850" s="12"/>
      <c r="H850" s="12"/>
      <c r="I850" s="192"/>
      <c r="J850" s="192"/>
      <c r="L850" s="189"/>
    </row>
    <row r="851">
      <c r="B851" s="12"/>
      <c r="C851" s="12"/>
      <c r="D851" s="12"/>
      <c r="H851" s="12"/>
      <c r="I851" s="192"/>
      <c r="J851" s="192"/>
      <c r="L851" s="189"/>
    </row>
    <row r="852">
      <c r="B852" s="12"/>
      <c r="C852" s="12"/>
      <c r="D852" s="12"/>
      <c r="H852" s="12"/>
      <c r="I852" s="192"/>
      <c r="J852" s="192"/>
      <c r="L852" s="189"/>
    </row>
    <row r="853">
      <c r="B853" s="12"/>
      <c r="C853" s="12"/>
      <c r="D853" s="12"/>
      <c r="H853" s="12"/>
      <c r="I853" s="192"/>
      <c r="J853" s="192"/>
      <c r="L853" s="189"/>
    </row>
    <row r="854">
      <c r="B854" s="12"/>
      <c r="C854" s="12"/>
      <c r="D854" s="12"/>
      <c r="H854" s="12"/>
      <c r="I854" s="192"/>
      <c r="J854" s="192"/>
      <c r="L854" s="189"/>
    </row>
    <row r="855">
      <c r="B855" s="12"/>
      <c r="C855" s="12"/>
      <c r="D855" s="12"/>
      <c r="H855" s="12"/>
      <c r="I855" s="192"/>
      <c r="J855" s="192"/>
      <c r="L855" s="189"/>
    </row>
    <row r="856">
      <c r="B856" s="12"/>
      <c r="C856" s="12"/>
      <c r="D856" s="12"/>
      <c r="H856" s="12"/>
      <c r="I856" s="192"/>
      <c r="J856" s="192"/>
      <c r="L856" s="189"/>
    </row>
    <row r="857">
      <c r="B857" s="12"/>
      <c r="C857" s="12"/>
      <c r="D857" s="12"/>
      <c r="H857" s="12"/>
      <c r="I857" s="192"/>
      <c r="J857" s="192"/>
      <c r="L857" s="189"/>
    </row>
    <row r="858">
      <c r="B858" s="12"/>
      <c r="C858" s="12"/>
      <c r="D858" s="12"/>
      <c r="H858" s="12"/>
      <c r="I858" s="192"/>
      <c r="J858" s="192"/>
      <c r="L858" s="189"/>
    </row>
    <row r="859">
      <c r="B859" s="12"/>
      <c r="C859" s="12"/>
      <c r="D859" s="12"/>
      <c r="H859" s="12"/>
      <c r="I859" s="192"/>
      <c r="J859" s="192"/>
      <c r="L859" s="189"/>
    </row>
    <row r="860">
      <c r="B860" s="12"/>
      <c r="C860" s="12"/>
      <c r="D860" s="12"/>
      <c r="H860" s="12"/>
      <c r="I860" s="192"/>
      <c r="J860" s="192"/>
      <c r="L860" s="189"/>
    </row>
    <row r="861">
      <c r="B861" s="12"/>
      <c r="C861" s="12"/>
      <c r="D861" s="12"/>
      <c r="H861" s="12"/>
      <c r="I861" s="192"/>
      <c r="J861" s="192"/>
      <c r="L861" s="189"/>
    </row>
    <row r="862">
      <c r="B862" s="12"/>
      <c r="C862" s="12"/>
      <c r="D862" s="12"/>
      <c r="H862" s="12"/>
      <c r="I862" s="192"/>
      <c r="J862" s="192"/>
      <c r="L862" s="189"/>
    </row>
    <row r="863">
      <c r="B863" s="12"/>
      <c r="C863" s="12"/>
      <c r="D863" s="12"/>
      <c r="H863" s="12"/>
      <c r="I863" s="192"/>
      <c r="J863" s="192"/>
      <c r="L863" s="189"/>
    </row>
    <row r="864">
      <c r="B864" s="12"/>
      <c r="C864" s="12"/>
      <c r="D864" s="12"/>
      <c r="H864" s="12"/>
      <c r="I864" s="192"/>
      <c r="J864" s="192"/>
      <c r="L864" s="189"/>
    </row>
    <row r="865">
      <c r="B865" s="12"/>
      <c r="C865" s="12"/>
      <c r="D865" s="12"/>
      <c r="H865" s="12"/>
      <c r="I865" s="192"/>
      <c r="J865" s="192"/>
      <c r="L865" s="189"/>
    </row>
    <row r="866">
      <c r="B866" s="12"/>
      <c r="C866" s="12"/>
      <c r="D866" s="12"/>
      <c r="H866" s="12"/>
      <c r="I866" s="192"/>
      <c r="J866" s="192"/>
      <c r="L866" s="189"/>
    </row>
    <row r="867">
      <c r="B867" s="12"/>
      <c r="C867" s="12"/>
      <c r="D867" s="12"/>
      <c r="H867" s="12"/>
      <c r="I867" s="192"/>
      <c r="J867" s="192"/>
      <c r="L867" s="189"/>
    </row>
    <row r="868">
      <c r="B868" s="12"/>
      <c r="C868" s="12"/>
      <c r="D868" s="12"/>
      <c r="H868" s="12"/>
      <c r="I868" s="192"/>
      <c r="J868" s="192"/>
      <c r="L868" s="189"/>
    </row>
    <row r="869">
      <c r="B869" s="12"/>
      <c r="C869" s="12"/>
      <c r="D869" s="12"/>
      <c r="H869" s="12"/>
      <c r="I869" s="192"/>
      <c r="J869" s="192"/>
      <c r="L869" s="189"/>
    </row>
    <row r="870">
      <c r="B870" s="12"/>
      <c r="C870" s="12"/>
      <c r="D870" s="12"/>
      <c r="H870" s="12"/>
      <c r="I870" s="192"/>
      <c r="J870" s="192"/>
      <c r="L870" s="189"/>
    </row>
    <row r="871">
      <c r="B871" s="12"/>
      <c r="C871" s="12"/>
      <c r="D871" s="12"/>
      <c r="H871" s="12"/>
      <c r="I871" s="192"/>
      <c r="J871" s="192"/>
      <c r="L871" s="189"/>
    </row>
    <row r="872">
      <c r="B872" s="12"/>
      <c r="C872" s="12"/>
      <c r="D872" s="12"/>
      <c r="H872" s="12"/>
      <c r="I872" s="192"/>
      <c r="J872" s="192"/>
      <c r="L872" s="189"/>
    </row>
    <row r="873">
      <c r="B873" s="12"/>
      <c r="C873" s="12"/>
      <c r="D873" s="12"/>
      <c r="H873" s="12"/>
      <c r="I873" s="192"/>
      <c r="J873" s="192"/>
      <c r="L873" s="189"/>
    </row>
    <row r="874">
      <c r="B874" s="12"/>
      <c r="C874" s="12"/>
      <c r="D874" s="12"/>
      <c r="H874" s="12"/>
      <c r="I874" s="192"/>
      <c r="J874" s="192"/>
      <c r="L874" s="189"/>
    </row>
    <row r="875">
      <c r="B875" s="12"/>
      <c r="C875" s="12"/>
      <c r="D875" s="12"/>
      <c r="H875" s="12"/>
      <c r="I875" s="192"/>
      <c r="J875" s="192"/>
      <c r="L875" s="189"/>
    </row>
    <row r="876">
      <c r="B876" s="12"/>
      <c r="C876" s="12"/>
      <c r="D876" s="12"/>
      <c r="H876" s="12"/>
      <c r="I876" s="192"/>
      <c r="J876" s="192"/>
      <c r="L876" s="189"/>
    </row>
    <row r="877">
      <c r="B877" s="12"/>
      <c r="C877" s="12"/>
      <c r="D877" s="12"/>
      <c r="H877" s="12"/>
      <c r="I877" s="192"/>
      <c r="J877" s="192"/>
      <c r="L877" s="189"/>
    </row>
    <row r="878">
      <c r="B878" s="12"/>
      <c r="C878" s="12"/>
      <c r="D878" s="12"/>
      <c r="H878" s="12"/>
      <c r="I878" s="192"/>
      <c r="J878" s="192"/>
      <c r="L878" s="189"/>
    </row>
    <row r="879">
      <c r="B879" s="12"/>
      <c r="C879" s="12"/>
      <c r="D879" s="12"/>
      <c r="H879" s="12"/>
      <c r="I879" s="192"/>
      <c r="J879" s="192"/>
      <c r="L879" s="189"/>
    </row>
    <row r="880">
      <c r="B880" s="12"/>
      <c r="C880" s="12"/>
      <c r="D880" s="12"/>
      <c r="H880" s="12"/>
      <c r="I880" s="192"/>
      <c r="J880" s="192"/>
      <c r="L880" s="189"/>
    </row>
    <row r="881">
      <c r="B881" s="12"/>
      <c r="C881" s="12"/>
      <c r="D881" s="12"/>
      <c r="H881" s="12"/>
      <c r="I881" s="192"/>
      <c r="J881" s="192"/>
      <c r="L881" s="189"/>
    </row>
    <row r="882">
      <c r="B882" s="12"/>
      <c r="C882" s="12"/>
      <c r="D882" s="12"/>
      <c r="H882" s="12"/>
      <c r="I882" s="192"/>
      <c r="J882" s="192"/>
      <c r="L882" s="189"/>
    </row>
    <row r="883">
      <c r="B883" s="12"/>
      <c r="C883" s="12"/>
      <c r="D883" s="12"/>
      <c r="H883" s="12"/>
      <c r="I883" s="192"/>
      <c r="J883" s="192"/>
      <c r="L883" s="189"/>
    </row>
    <row r="884">
      <c r="B884" s="12"/>
      <c r="C884" s="12"/>
      <c r="D884" s="12"/>
      <c r="H884" s="12"/>
      <c r="I884" s="192"/>
      <c r="J884" s="192"/>
      <c r="L884" s="189"/>
    </row>
    <row r="885">
      <c r="B885" s="12"/>
      <c r="C885" s="12"/>
      <c r="D885" s="12"/>
      <c r="H885" s="12"/>
      <c r="I885" s="192"/>
      <c r="J885" s="192"/>
      <c r="L885" s="189"/>
    </row>
    <row r="886">
      <c r="B886" s="12"/>
      <c r="C886" s="12"/>
      <c r="D886" s="12"/>
      <c r="H886" s="12"/>
      <c r="I886" s="192"/>
      <c r="J886" s="192"/>
      <c r="L886" s="189"/>
    </row>
    <row r="887">
      <c r="B887" s="12"/>
      <c r="C887" s="12"/>
      <c r="D887" s="12"/>
      <c r="H887" s="12"/>
      <c r="I887" s="192"/>
      <c r="J887" s="192"/>
      <c r="L887" s="189"/>
    </row>
    <row r="888">
      <c r="B888" s="12"/>
      <c r="C888" s="12"/>
      <c r="D888" s="12"/>
      <c r="H888" s="12"/>
      <c r="I888" s="192"/>
      <c r="J888" s="192"/>
      <c r="L888" s="189"/>
    </row>
    <row r="889">
      <c r="B889" s="12"/>
      <c r="C889" s="12"/>
      <c r="D889" s="12"/>
      <c r="H889" s="12"/>
      <c r="I889" s="192"/>
      <c r="J889" s="192"/>
      <c r="L889" s="189"/>
    </row>
    <row r="890">
      <c r="B890" s="12"/>
      <c r="C890" s="12"/>
      <c r="D890" s="12"/>
      <c r="H890" s="12"/>
      <c r="I890" s="192"/>
      <c r="J890" s="192"/>
      <c r="L890" s="189"/>
    </row>
    <row r="891">
      <c r="B891" s="12"/>
      <c r="C891" s="12"/>
      <c r="D891" s="12"/>
      <c r="H891" s="12"/>
      <c r="I891" s="192"/>
      <c r="J891" s="192"/>
      <c r="L891" s="189"/>
    </row>
    <row r="892">
      <c r="B892" s="12"/>
      <c r="C892" s="12"/>
      <c r="D892" s="12"/>
      <c r="H892" s="12"/>
      <c r="I892" s="192"/>
      <c r="J892" s="192"/>
      <c r="L892" s="189"/>
    </row>
    <row r="893">
      <c r="B893" s="12"/>
      <c r="C893" s="12"/>
      <c r="D893" s="12"/>
      <c r="H893" s="12"/>
      <c r="I893" s="192"/>
      <c r="J893" s="192"/>
      <c r="L893" s="189"/>
    </row>
    <row r="894">
      <c r="B894" s="12"/>
      <c r="C894" s="12"/>
      <c r="D894" s="12"/>
      <c r="H894" s="12"/>
      <c r="I894" s="192"/>
      <c r="J894" s="192"/>
      <c r="L894" s="189"/>
    </row>
    <row r="895">
      <c r="B895" s="12"/>
      <c r="C895" s="12"/>
      <c r="D895" s="12"/>
      <c r="H895" s="12"/>
      <c r="I895" s="192"/>
      <c r="J895" s="192"/>
      <c r="L895" s="189"/>
    </row>
    <row r="896">
      <c r="B896" s="12"/>
      <c r="C896" s="12"/>
      <c r="D896" s="12"/>
      <c r="H896" s="12"/>
      <c r="I896" s="192"/>
      <c r="J896" s="192"/>
      <c r="L896" s="189"/>
    </row>
    <row r="897">
      <c r="B897" s="12"/>
      <c r="C897" s="12"/>
      <c r="D897" s="12"/>
      <c r="H897" s="12"/>
      <c r="I897" s="192"/>
      <c r="J897" s="192"/>
      <c r="L897" s="189"/>
    </row>
    <row r="898">
      <c r="B898" s="12"/>
      <c r="C898" s="12"/>
      <c r="D898" s="12"/>
      <c r="H898" s="12"/>
      <c r="I898" s="192"/>
      <c r="J898" s="192"/>
      <c r="L898" s="189"/>
    </row>
    <row r="899">
      <c r="B899" s="12"/>
      <c r="C899" s="12"/>
      <c r="D899" s="12"/>
      <c r="H899" s="12"/>
      <c r="I899" s="192"/>
      <c r="J899" s="192"/>
      <c r="L899" s="189"/>
    </row>
    <row r="900">
      <c r="B900" s="12"/>
      <c r="C900" s="12"/>
      <c r="D900" s="12"/>
      <c r="H900" s="12"/>
      <c r="I900" s="192"/>
      <c r="J900" s="192"/>
      <c r="L900" s="189"/>
    </row>
    <row r="901">
      <c r="B901" s="12"/>
      <c r="C901" s="12"/>
      <c r="D901" s="12"/>
      <c r="H901" s="12"/>
      <c r="I901" s="192"/>
      <c r="J901" s="192"/>
      <c r="L901" s="189"/>
    </row>
    <row r="902">
      <c r="B902" s="12"/>
      <c r="C902" s="12"/>
      <c r="D902" s="12"/>
      <c r="H902" s="12"/>
      <c r="I902" s="192"/>
      <c r="J902" s="192"/>
      <c r="L902" s="189"/>
    </row>
    <row r="903">
      <c r="B903" s="12"/>
      <c r="C903" s="12"/>
      <c r="D903" s="12"/>
      <c r="H903" s="12"/>
      <c r="I903" s="192"/>
      <c r="J903" s="192"/>
      <c r="L903" s="189"/>
    </row>
    <row r="904">
      <c r="B904" s="12"/>
      <c r="C904" s="12"/>
      <c r="D904" s="12"/>
      <c r="H904" s="12"/>
      <c r="I904" s="192"/>
      <c r="J904" s="192"/>
      <c r="L904" s="189"/>
    </row>
    <row r="905">
      <c r="B905" s="12"/>
      <c r="C905" s="12"/>
      <c r="D905" s="12"/>
      <c r="H905" s="12"/>
      <c r="I905" s="192"/>
      <c r="J905" s="192"/>
      <c r="L905" s="189"/>
    </row>
    <row r="906">
      <c r="B906" s="12"/>
      <c r="C906" s="12"/>
      <c r="D906" s="12"/>
      <c r="H906" s="12"/>
      <c r="I906" s="192"/>
      <c r="J906" s="192"/>
      <c r="L906" s="189"/>
    </row>
    <row r="907">
      <c r="B907" s="12"/>
      <c r="C907" s="12"/>
      <c r="D907" s="12"/>
      <c r="H907" s="12"/>
      <c r="I907" s="192"/>
      <c r="J907" s="192"/>
      <c r="L907" s="189"/>
    </row>
    <row r="908">
      <c r="B908" s="12"/>
      <c r="C908" s="12"/>
      <c r="D908" s="12"/>
      <c r="H908" s="12"/>
      <c r="I908" s="192"/>
      <c r="J908" s="192"/>
      <c r="L908" s="189"/>
    </row>
    <row r="909">
      <c r="B909" s="12"/>
      <c r="C909" s="12"/>
      <c r="D909" s="12"/>
      <c r="H909" s="12"/>
      <c r="I909" s="192"/>
      <c r="J909" s="192"/>
      <c r="L909" s="189"/>
    </row>
    <row r="910">
      <c r="B910" s="12"/>
      <c r="C910" s="12"/>
      <c r="D910" s="12"/>
      <c r="H910" s="12"/>
      <c r="I910" s="192"/>
      <c r="J910" s="192"/>
      <c r="L910" s="189"/>
    </row>
    <row r="911">
      <c r="B911" s="12"/>
      <c r="C911" s="12"/>
      <c r="D911" s="12"/>
      <c r="H911" s="12"/>
      <c r="I911" s="192"/>
      <c r="J911" s="192"/>
      <c r="L911" s="189"/>
    </row>
    <row r="912">
      <c r="B912" s="12"/>
      <c r="C912" s="12"/>
      <c r="D912" s="12"/>
      <c r="H912" s="12"/>
      <c r="I912" s="192"/>
      <c r="J912" s="192"/>
      <c r="L912" s="189"/>
    </row>
    <row r="913">
      <c r="B913" s="12"/>
      <c r="C913" s="12"/>
      <c r="D913" s="12"/>
      <c r="H913" s="12"/>
      <c r="I913" s="192"/>
      <c r="J913" s="192"/>
      <c r="L913" s="189"/>
    </row>
    <row r="914">
      <c r="B914" s="12"/>
      <c r="C914" s="12"/>
      <c r="D914" s="12"/>
      <c r="H914" s="12"/>
      <c r="I914" s="192"/>
      <c r="J914" s="192"/>
      <c r="L914" s="189"/>
    </row>
    <row r="915">
      <c r="B915" s="12"/>
      <c r="C915" s="12"/>
      <c r="D915" s="12"/>
      <c r="H915" s="12"/>
      <c r="I915" s="192"/>
      <c r="J915" s="192"/>
      <c r="L915" s="189"/>
    </row>
    <row r="916">
      <c r="B916" s="12"/>
      <c r="C916" s="12"/>
      <c r="D916" s="12"/>
      <c r="H916" s="12"/>
      <c r="I916" s="192"/>
      <c r="J916" s="192"/>
      <c r="L916" s="189"/>
    </row>
    <row r="917">
      <c r="B917" s="12"/>
      <c r="C917" s="12"/>
      <c r="D917" s="12"/>
      <c r="H917" s="12"/>
      <c r="I917" s="192"/>
      <c r="J917" s="192"/>
      <c r="L917" s="189"/>
    </row>
    <row r="918">
      <c r="B918" s="12"/>
      <c r="C918" s="12"/>
      <c r="D918" s="12"/>
      <c r="H918" s="12"/>
      <c r="I918" s="192"/>
      <c r="J918" s="192"/>
      <c r="L918" s="189"/>
    </row>
    <row r="919">
      <c r="B919" s="12"/>
      <c r="C919" s="12"/>
      <c r="D919" s="12"/>
      <c r="H919" s="12"/>
      <c r="I919" s="192"/>
      <c r="J919" s="192"/>
      <c r="L919" s="189"/>
    </row>
    <row r="920">
      <c r="B920" s="12"/>
      <c r="C920" s="12"/>
      <c r="D920" s="12"/>
      <c r="H920" s="12"/>
      <c r="I920" s="192"/>
      <c r="J920" s="192"/>
      <c r="L920" s="189"/>
    </row>
    <row r="921">
      <c r="B921" s="12"/>
      <c r="C921" s="12"/>
      <c r="D921" s="12"/>
      <c r="H921" s="12"/>
      <c r="I921" s="192"/>
      <c r="J921" s="192"/>
      <c r="L921" s="189"/>
    </row>
    <row r="922">
      <c r="B922" s="12"/>
      <c r="C922" s="12"/>
      <c r="D922" s="12"/>
      <c r="H922" s="12"/>
      <c r="I922" s="192"/>
      <c r="J922" s="192"/>
      <c r="L922" s="189"/>
    </row>
    <row r="923">
      <c r="B923" s="12"/>
      <c r="C923" s="12"/>
      <c r="D923" s="12"/>
      <c r="H923" s="12"/>
      <c r="I923" s="192"/>
      <c r="J923" s="192"/>
      <c r="L923" s="189"/>
    </row>
    <row r="924">
      <c r="B924" s="12"/>
      <c r="C924" s="12"/>
      <c r="D924" s="12"/>
      <c r="H924" s="12"/>
      <c r="I924" s="192"/>
      <c r="J924" s="192"/>
      <c r="L924" s="189"/>
    </row>
    <row r="925">
      <c r="B925" s="12"/>
      <c r="C925" s="12"/>
      <c r="D925" s="12"/>
      <c r="H925" s="12"/>
      <c r="I925" s="192"/>
      <c r="J925" s="192"/>
      <c r="L925" s="189"/>
    </row>
    <row r="926">
      <c r="B926" s="12"/>
      <c r="C926" s="12"/>
      <c r="D926" s="12"/>
      <c r="H926" s="12"/>
      <c r="I926" s="192"/>
      <c r="J926" s="192"/>
      <c r="L926" s="189"/>
    </row>
    <row r="927">
      <c r="B927" s="12"/>
      <c r="C927" s="12"/>
      <c r="D927" s="12"/>
      <c r="H927" s="12"/>
      <c r="I927" s="192"/>
      <c r="J927" s="192"/>
      <c r="L927" s="189"/>
    </row>
    <row r="928">
      <c r="B928" s="12"/>
      <c r="C928" s="12"/>
      <c r="D928" s="12"/>
      <c r="H928" s="12"/>
      <c r="I928" s="192"/>
      <c r="J928" s="192"/>
      <c r="L928" s="189"/>
    </row>
    <row r="929">
      <c r="B929" s="12"/>
      <c r="C929" s="12"/>
      <c r="D929" s="12"/>
      <c r="H929" s="12"/>
      <c r="I929" s="192"/>
      <c r="J929" s="192"/>
      <c r="L929" s="189"/>
    </row>
    <row r="930">
      <c r="B930" s="12"/>
      <c r="C930" s="12"/>
      <c r="D930" s="12"/>
      <c r="H930" s="12"/>
      <c r="I930" s="192"/>
      <c r="J930" s="192"/>
      <c r="L930" s="189"/>
    </row>
    <row r="931">
      <c r="B931" s="12"/>
      <c r="C931" s="12"/>
      <c r="D931" s="12"/>
      <c r="H931" s="12"/>
      <c r="I931" s="192"/>
      <c r="J931" s="192"/>
      <c r="L931" s="189"/>
    </row>
    <row r="932">
      <c r="B932" s="12"/>
      <c r="C932" s="12"/>
      <c r="D932" s="12"/>
      <c r="H932" s="12"/>
      <c r="I932" s="192"/>
      <c r="J932" s="192"/>
      <c r="L932" s="189"/>
    </row>
    <row r="933">
      <c r="B933" s="12"/>
      <c r="C933" s="12"/>
      <c r="D933" s="12"/>
      <c r="H933" s="12"/>
      <c r="I933" s="192"/>
      <c r="J933" s="192"/>
      <c r="L933" s="189"/>
    </row>
    <row r="934">
      <c r="B934" s="12"/>
      <c r="C934" s="12"/>
      <c r="D934" s="12"/>
      <c r="H934" s="12"/>
      <c r="I934" s="192"/>
      <c r="J934" s="192"/>
      <c r="L934" s="189"/>
    </row>
    <row r="935">
      <c r="B935" s="12"/>
      <c r="C935" s="12"/>
      <c r="D935" s="12"/>
      <c r="H935" s="12"/>
      <c r="I935" s="192"/>
      <c r="J935" s="192"/>
      <c r="L935" s="189"/>
    </row>
    <row r="936">
      <c r="B936" s="12"/>
      <c r="C936" s="12"/>
      <c r="D936" s="12"/>
      <c r="H936" s="12"/>
      <c r="I936" s="192"/>
      <c r="J936" s="192"/>
      <c r="L936" s="189"/>
    </row>
    <row r="937">
      <c r="B937" s="12"/>
      <c r="C937" s="12"/>
      <c r="D937" s="12"/>
      <c r="H937" s="12"/>
      <c r="I937" s="192"/>
      <c r="J937" s="192"/>
      <c r="L937" s="189"/>
    </row>
    <row r="938">
      <c r="B938" s="12"/>
      <c r="C938" s="12"/>
      <c r="D938" s="12"/>
      <c r="H938" s="12"/>
      <c r="I938" s="192"/>
      <c r="J938" s="192"/>
      <c r="L938" s="189"/>
    </row>
    <row r="939">
      <c r="B939" s="12"/>
      <c r="C939" s="12"/>
      <c r="D939" s="12"/>
      <c r="H939" s="12"/>
      <c r="I939" s="192"/>
      <c r="J939" s="192"/>
      <c r="L939" s="189"/>
    </row>
    <row r="940">
      <c r="B940" s="12"/>
      <c r="C940" s="12"/>
      <c r="D940" s="12"/>
      <c r="H940" s="12"/>
      <c r="I940" s="192"/>
      <c r="J940" s="192"/>
      <c r="L940" s="189"/>
    </row>
    <row r="941">
      <c r="B941" s="12"/>
      <c r="C941" s="12"/>
      <c r="D941" s="12"/>
      <c r="H941" s="12"/>
      <c r="I941" s="192"/>
      <c r="J941" s="192"/>
      <c r="L941" s="189"/>
    </row>
    <row r="942">
      <c r="B942" s="12"/>
      <c r="C942" s="12"/>
      <c r="D942" s="12"/>
      <c r="H942" s="12"/>
      <c r="I942" s="192"/>
      <c r="J942" s="192"/>
      <c r="L942" s="189"/>
    </row>
    <row r="943">
      <c r="B943" s="12"/>
      <c r="C943" s="12"/>
      <c r="D943" s="12"/>
      <c r="H943" s="12"/>
      <c r="I943" s="192"/>
      <c r="J943" s="192"/>
      <c r="L943" s="189"/>
    </row>
    <row r="944">
      <c r="B944" s="12"/>
      <c r="C944" s="12"/>
      <c r="D944" s="12"/>
      <c r="H944" s="12"/>
      <c r="I944" s="192"/>
      <c r="J944" s="192"/>
      <c r="L944" s="189"/>
    </row>
    <row r="945">
      <c r="B945" s="12"/>
      <c r="C945" s="12"/>
      <c r="D945" s="12"/>
      <c r="H945" s="12"/>
      <c r="I945" s="192"/>
      <c r="J945" s="192"/>
      <c r="L945" s="189"/>
    </row>
    <row r="946">
      <c r="B946" s="12"/>
      <c r="C946" s="12"/>
      <c r="D946" s="12"/>
      <c r="H946" s="12"/>
      <c r="I946" s="192"/>
      <c r="J946" s="192"/>
      <c r="L946" s="189"/>
    </row>
    <row r="947">
      <c r="B947" s="12"/>
      <c r="C947" s="12"/>
      <c r="D947" s="12"/>
      <c r="H947" s="12"/>
      <c r="I947" s="192"/>
      <c r="J947" s="192"/>
      <c r="L947" s="189"/>
    </row>
    <row r="948">
      <c r="B948" s="12"/>
      <c r="C948" s="12"/>
      <c r="D948" s="12"/>
      <c r="H948" s="12"/>
      <c r="I948" s="192"/>
      <c r="J948" s="192"/>
      <c r="L948" s="189"/>
    </row>
    <row r="949">
      <c r="B949" s="12"/>
      <c r="C949" s="12"/>
      <c r="D949" s="12"/>
      <c r="H949" s="12"/>
      <c r="I949" s="192"/>
      <c r="J949" s="192"/>
      <c r="L949" s="189"/>
    </row>
    <row r="950">
      <c r="B950" s="12"/>
      <c r="C950" s="12"/>
      <c r="D950" s="12"/>
      <c r="H950" s="12"/>
      <c r="I950" s="192"/>
      <c r="J950" s="192"/>
      <c r="L950" s="189"/>
    </row>
    <row r="951">
      <c r="B951" s="12"/>
      <c r="C951" s="12"/>
      <c r="D951" s="12"/>
      <c r="H951" s="12"/>
      <c r="I951" s="192"/>
      <c r="J951" s="192"/>
      <c r="L951" s="189"/>
    </row>
    <row r="952">
      <c r="B952" s="12"/>
      <c r="C952" s="12"/>
      <c r="D952" s="12"/>
      <c r="H952" s="12"/>
      <c r="I952" s="192"/>
      <c r="J952" s="192"/>
      <c r="L952" s="189"/>
    </row>
    <row r="953">
      <c r="B953" s="12"/>
      <c r="C953" s="12"/>
      <c r="D953" s="12"/>
      <c r="H953" s="12"/>
      <c r="I953" s="192"/>
      <c r="J953" s="192"/>
      <c r="L953" s="189"/>
    </row>
    <row r="954">
      <c r="B954" s="12"/>
      <c r="C954" s="12"/>
      <c r="D954" s="12"/>
      <c r="H954" s="12"/>
      <c r="I954" s="192"/>
      <c r="J954" s="192"/>
      <c r="L954" s="189"/>
    </row>
    <row r="955">
      <c r="B955" s="12"/>
      <c r="C955" s="12"/>
      <c r="D955" s="12"/>
      <c r="H955" s="12"/>
      <c r="I955" s="192"/>
      <c r="J955" s="192"/>
      <c r="L955" s="189"/>
    </row>
    <row r="956">
      <c r="B956" s="12"/>
      <c r="C956" s="12"/>
      <c r="D956" s="12"/>
      <c r="H956" s="12"/>
      <c r="I956" s="192"/>
      <c r="J956" s="192"/>
      <c r="L956" s="189"/>
    </row>
    <row r="957">
      <c r="B957" s="12"/>
      <c r="C957" s="12"/>
      <c r="D957" s="12"/>
      <c r="H957" s="12"/>
      <c r="I957" s="192"/>
      <c r="J957" s="192"/>
      <c r="L957" s="189"/>
    </row>
    <row r="958">
      <c r="B958" s="12"/>
      <c r="C958" s="12"/>
      <c r="D958" s="12"/>
      <c r="H958" s="12"/>
      <c r="I958" s="192"/>
      <c r="J958" s="192"/>
      <c r="L958" s="189"/>
    </row>
    <row r="959">
      <c r="B959" s="12"/>
      <c r="C959" s="12"/>
      <c r="D959" s="12"/>
      <c r="H959" s="12"/>
      <c r="I959" s="192"/>
      <c r="J959" s="192"/>
      <c r="L959" s="189"/>
    </row>
    <row r="960">
      <c r="B960" s="12"/>
      <c r="C960" s="12"/>
      <c r="D960" s="12"/>
      <c r="H960" s="12"/>
      <c r="I960" s="192"/>
      <c r="J960" s="192"/>
      <c r="L960" s="189"/>
    </row>
    <row r="961">
      <c r="B961" s="12"/>
      <c r="C961" s="12"/>
      <c r="D961" s="12"/>
      <c r="H961" s="12"/>
      <c r="I961" s="192"/>
      <c r="J961" s="192"/>
      <c r="L961" s="189"/>
    </row>
    <row r="962">
      <c r="B962" s="12"/>
      <c r="C962" s="12"/>
      <c r="D962" s="12"/>
      <c r="H962" s="12"/>
      <c r="I962" s="192"/>
      <c r="J962" s="192"/>
      <c r="L962" s="189"/>
    </row>
    <row r="963">
      <c r="B963" s="12"/>
      <c r="C963" s="12"/>
      <c r="D963" s="12"/>
      <c r="H963" s="12"/>
      <c r="I963" s="192"/>
      <c r="J963" s="192"/>
      <c r="L963" s="189"/>
    </row>
    <row r="964">
      <c r="B964" s="12"/>
      <c r="C964" s="12"/>
      <c r="D964" s="12"/>
      <c r="H964" s="12"/>
      <c r="I964" s="192"/>
      <c r="J964" s="192"/>
      <c r="L964" s="189"/>
    </row>
    <row r="965">
      <c r="B965" s="12"/>
      <c r="C965" s="12"/>
      <c r="D965" s="12"/>
      <c r="H965" s="12"/>
      <c r="I965" s="192"/>
      <c r="J965" s="192"/>
      <c r="L965" s="189"/>
    </row>
    <row r="966">
      <c r="B966" s="12"/>
      <c r="C966" s="12"/>
      <c r="D966" s="12"/>
      <c r="H966" s="12"/>
      <c r="I966" s="192"/>
      <c r="J966" s="192"/>
      <c r="L966" s="189"/>
    </row>
    <row r="967">
      <c r="B967" s="12"/>
      <c r="C967" s="12"/>
      <c r="D967" s="12"/>
      <c r="H967" s="12"/>
      <c r="I967" s="192"/>
      <c r="J967" s="192"/>
      <c r="L967" s="189"/>
    </row>
    <row r="968">
      <c r="B968" s="12"/>
      <c r="C968" s="12"/>
      <c r="D968" s="12"/>
      <c r="H968" s="12"/>
      <c r="I968" s="192"/>
      <c r="J968" s="192"/>
      <c r="L968" s="189"/>
    </row>
    <row r="969">
      <c r="B969" s="12"/>
      <c r="C969" s="12"/>
      <c r="D969" s="12"/>
      <c r="H969" s="12"/>
      <c r="I969" s="192"/>
      <c r="J969" s="192"/>
      <c r="L969" s="189"/>
    </row>
    <row r="970">
      <c r="B970" s="12"/>
      <c r="C970" s="12"/>
      <c r="D970" s="12"/>
      <c r="H970" s="12"/>
      <c r="I970" s="192"/>
      <c r="J970" s="192"/>
      <c r="L970" s="189"/>
    </row>
    <row r="971">
      <c r="B971" s="12"/>
      <c r="C971" s="12"/>
      <c r="D971" s="12"/>
      <c r="H971" s="12"/>
      <c r="I971" s="192"/>
      <c r="J971" s="192"/>
      <c r="L971" s="189"/>
    </row>
    <row r="972">
      <c r="B972" s="12"/>
      <c r="C972" s="12"/>
      <c r="D972" s="12"/>
      <c r="H972" s="12"/>
      <c r="I972" s="192"/>
      <c r="J972" s="192"/>
      <c r="L972" s="189"/>
    </row>
    <row r="973">
      <c r="B973" s="12"/>
      <c r="C973" s="12"/>
      <c r="D973" s="12"/>
      <c r="H973" s="12"/>
      <c r="I973" s="192"/>
      <c r="J973" s="192"/>
      <c r="L973" s="189"/>
    </row>
    <row r="974">
      <c r="B974" s="12"/>
      <c r="C974" s="12"/>
      <c r="D974" s="12"/>
      <c r="H974" s="12"/>
      <c r="I974" s="192"/>
      <c r="J974" s="192"/>
      <c r="L974" s="189"/>
    </row>
    <row r="975">
      <c r="B975" s="12"/>
      <c r="C975" s="12"/>
      <c r="D975" s="12"/>
      <c r="H975" s="12"/>
      <c r="I975" s="192"/>
      <c r="J975" s="192"/>
      <c r="L975" s="189"/>
    </row>
    <row r="976">
      <c r="B976" s="12"/>
      <c r="C976" s="12"/>
      <c r="D976" s="12"/>
      <c r="H976" s="12"/>
      <c r="I976" s="192"/>
      <c r="J976" s="192"/>
      <c r="L976" s="189"/>
    </row>
    <row r="977">
      <c r="B977" s="12"/>
      <c r="C977" s="12"/>
      <c r="D977" s="12"/>
      <c r="H977" s="12"/>
      <c r="I977" s="192"/>
      <c r="J977" s="192"/>
      <c r="L977" s="189"/>
    </row>
    <row r="978">
      <c r="B978" s="12"/>
      <c r="C978" s="12"/>
      <c r="D978" s="12"/>
      <c r="H978" s="12"/>
      <c r="I978" s="192"/>
      <c r="J978" s="192"/>
      <c r="L978" s="189"/>
    </row>
    <row r="979">
      <c r="B979" s="12"/>
      <c r="C979" s="12"/>
      <c r="D979" s="12"/>
      <c r="H979" s="12"/>
      <c r="I979" s="192"/>
      <c r="J979" s="192"/>
      <c r="L979" s="189"/>
    </row>
    <row r="980">
      <c r="B980" s="12"/>
      <c r="C980" s="12"/>
      <c r="D980" s="12"/>
      <c r="H980" s="12"/>
      <c r="I980" s="192"/>
      <c r="J980" s="192"/>
      <c r="L980" s="189"/>
    </row>
    <row r="981">
      <c r="B981" s="12"/>
      <c r="C981" s="12"/>
      <c r="D981" s="12"/>
      <c r="H981" s="12"/>
      <c r="I981" s="192"/>
      <c r="J981" s="192"/>
      <c r="L981" s="189"/>
    </row>
    <row r="982">
      <c r="B982" s="12"/>
      <c r="C982" s="12"/>
      <c r="D982" s="12"/>
      <c r="H982" s="12"/>
      <c r="I982" s="192"/>
      <c r="J982" s="192"/>
      <c r="L982" s="189"/>
    </row>
    <row r="983">
      <c r="B983" s="12"/>
      <c r="C983" s="12"/>
      <c r="D983" s="12"/>
      <c r="H983" s="12"/>
      <c r="I983" s="192"/>
      <c r="J983" s="192"/>
      <c r="L983" s="189"/>
    </row>
    <row r="984">
      <c r="B984" s="12"/>
      <c r="C984" s="12"/>
      <c r="D984" s="12"/>
      <c r="H984" s="12"/>
      <c r="I984" s="192"/>
      <c r="J984" s="192"/>
      <c r="L984" s="189"/>
    </row>
    <row r="985">
      <c r="B985" s="12"/>
      <c r="C985" s="12"/>
      <c r="D985" s="12"/>
      <c r="H985" s="12"/>
      <c r="I985" s="192"/>
      <c r="J985" s="192"/>
      <c r="L985" s="189"/>
    </row>
    <row r="986">
      <c r="B986" s="12"/>
      <c r="C986" s="12"/>
      <c r="D986" s="12"/>
      <c r="H986" s="12"/>
      <c r="I986" s="192"/>
      <c r="J986" s="192"/>
      <c r="L986" s="189"/>
    </row>
    <row r="987">
      <c r="B987" s="12"/>
      <c r="C987" s="12"/>
      <c r="D987" s="12"/>
      <c r="H987" s="12"/>
      <c r="I987" s="192"/>
      <c r="J987" s="192"/>
      <c r="L987" s="189"/>
    </row>
    <row r="988">
      <c r="B988" s="12"/>
      <c r="C988" s="12"/>
      <c r="D988" s="12"/>
      <c r="H988" s="12"/>
      <c r="I988" s="192"/>
      <c r="J988" s="192"/>
      <c r="L988" s="189"/>
    </row>
    <row r="989">
      <c r="B989" s="12"/>
      <c r="C989" s="12"/>
      <c r="D989" s="12"/>
      <c r="H989" s="12"/>
      <c r="I989" s="192"/>
      <c r="J989" s="192"/>
      <c r="L989" s="189"/>
    </row>
    <row r="990">
      <c r="B990" s="12"/>
      <c r="C990" s="12"/>
      <c r="D990" s="12"/>
      <c r="H990" s="12"/>
      <c r="I990" s="192"/>
      <c r="J990" s="192"/>
      <c r="L990" s="189"/>
    </row>
    <row r="991">
      <c r="B991" s="12"/>
      <c r="C991" s="12"/>
      <c r="D991" s="12"/>
      <c r="H991" s="12"/>
      <c r="I991" s="192"/>
      <c r="J991" s="192"/>
      <c r="L991" s="189"/>
    </row>
    <row r="992">
      <c r="B992" s="12"/>
      <c r="C992" s="12"/>
      <c r="D992" s="12"/>
      <c r="H992" s="12"/>
      <c r="I992" s="192"/>
      <c r="J992" s="192"/>
      <c r="L992" s="189"/>
    </row>
    <row r="993">
      <c r="B993" s="12"/>
      <c r="C993" s="12"/>
      <c r="D993" s="12"/>
      <c r="H993" s="12"/>
      <c r="I993" s="192"/>
      <c r="J993" s="192"/>
      <c r="L993" s="189"/>
    </row>
    <row r="994">
      <c r="B994" s="12"/>
      <c r="C994" s="12"/>
      <c r="D994" s="12"/>
      <c r="H994" s="12"/>
      <c r="I994" s="192"/>
      <c r="J994" s="192"/>
      <c r="L994" s="189"/>
    </row>
    <row r="995">
      <c r="B995" s="12"/>
      <c r="C995" s="12"/>
      <c r="D995" s="12"/>
      <c r="H995" s="12"/>
      <c r="I995" s="192"/>
      <c r="J995" s="192"/>
      <c r="L995" s="189"/>
    </row>
    <row r="996">
      <c r="B996" s="12"/>
      <c r="C996" s="12"/>
      <c r="D996" s="12"/>
      <c r="H996" s="12"/>
      <c r="I996" s="192"/>
      <c r="J996" s="192"/>
      <c r="L996" s="189"/>
    </row>
    <row r="997">
      <c r="B997" s="12"/>
      <c r="C997" s="12"/>
      <c r="D997" s="12"/>
      <c r="H997" s="12"/>
      <c r="I997" s="192"/>
      <c r="J997" s="192"/>
      <c r="L997" s="189"/>
    </row>
    <row r="998">
      <c r="B998" s="12"/>
      <c r="C998" s="12"/>
      <c r="D998" s="12"/>
      <c r="H998" s="12"/>
      <c r="I998" s="192"/>
      <c r="J998" s="192"/>
      <c r="L998" s="189"/>
    </row>
    <row r="999">
      <c r="B999" s="12"/>
      <c r="C999" s="12"/>
      <c r="D999" s="12"/>
      <c r="H999" s="12"/>
      <c r="I999" s="192"/>
      <c r="J999" s="192"/>
      <c r="L999" s="189"/>
    </row>
    <row r="1000">
      <c r="B1000" s="12"/>
      <c r="C1000" s="12"/>
      <c r="D1000" s="12"/>
      <c r="H1000" s="12"/>
      <c r="I1000" s="192"/>
      <c r="J1000" s="192"/>
      <c r="L1000" s="189"/>
    </row>
  </sheetData>
  <mergeCells count="1">
    <mergeCell ref="A1:J1"/>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9" max="9" width="13.0"/>
    <col customWidth="1" min="10" max="10" width="14.38"/>
    <col customWidth="1" min="11" max="11" width="14.88"/>
    <col customWidth="1" min="12" max="12" width="16.38"/>
  </cols>
  <sheetData>
    <row r="1">
      <c r="A1" s="188" t="s">
        <v>289</v>
      </c>
      <c r="L1" s="189"/>
    </row>
    <row r="2">
      <c r="A2" s="7" t="s">
        <v>74</v>
      </c>
      <c r="B2" s="18" t="s">
        <v>276</v>
      </c>
      <c r="C2" s="18" t="s">
        <v>87</v>
      </c>
      <c r="D2" s="18" t="s">
        <v>277</v>
      </c>
      <c r="E2" s="7" t="s">
        <v>278</v>
      </c>
      <c r="F2" s="7" t="s">
        <v>279</v>
      </c>
      <c r="G2" s="7" t="s">
        <v>290</v>
      </c>
      <c r="H2" s="7" t="s">
        <v>291</v>
      </c>
      <c r="I2" s="7" t="s">
        <v>292</v>
      </c>
      <c r="J2" s="190" t="s">
        <v>283</v>
      </c>
      <c r="K2" s="7" t="s">
        <v>284</v>
      </c>
      <c r="L2" s="7" t="s">
        <v>293</v>
      </c>
      <c r="O2" s="7" t="s">
        <v>286</v>
      </c>
    </row>
    <row r="3">
      <c r="A3" s="7">
        <v>0.0</v>
      </c>
      <c r="B3" s="18">
        <v>34736.0</v>
      </c>
      <c r="C3" s="18">
        <v>0.0</v>
      </c>
      <c r="D3" s="18">
        <v>0.0</v>
      </c>
      <c r="E3" s="7">
        <v>597.0</v>
      </c>
      <c r="F3" s="18"/>
      <c r="G3" s="7">
        <v>12542.0</v>
      </c>
      <c r="H3" s="18"/>
      <c r="I3" s="190">
        <v>0.02</v>
      </c>
      <c r="J3" s="190">
        <v>0.025</v>
      </c>
      <c r="L3" s="191"/>
      <c r="O3" s="7" t="s">
        <v>287</v>
      </c>
    </row>
    <row r="4">
      <c r="A4" s="7">
        <f t="shared" ref="A4:A43" si="1">A3+1</f>
        <v>1</v>
      </c>
      <c r="B4" s="18">
        <v>36473.0</v>
      </c>
      <c r="C4" s="18">
        <v>225000.0</v>
      </c>
      <c r="D4" s="18">
        <v>1500.0</v>
      </c>
      <c r="E4" s="7">
        <v>627.0</v>
      </c>
      <c r="F4" s="18">
        <f t="shared" ref="F4:F43" si="2">E4-E3</f>
        <v>30</v>
      </c>
      <c r="G4" s="7">
        <v>13169.0</v>
      </c>
      <c r="H4" s="18">
        <f t="shared" ref="H4:H43" si="3">G4-G3</f>
        <v>627</v>
      </c>
      <c r="I4" s="190">
        <v>0.021</v>
      </c>
      <c r="J4" s="190">
        <v>0.0262</v>
      </c>
      <c r="L4" s="191"/>
      <c r="O4" s="7" t="s">
        <v>288</v>
      </c>
    </row>
    <row r="5">
      <c r="A5" s="7">
        <f t="shared" si="1"/>
        <v>2</v>
      </c>
      <c r="B5" s="18">
        <v>38210.0</v>
      </c>
      <c r="C5" s="18">
        <v>225000.0</v>
      </c>
      <c r="D5" s="18">
        <v>1500.0</v>
      </c>
      <c r="E5" s="7">
        <v>656.0</v>
      </c>
      <c r="F5" s="18">
        <f t="shared" si="2"/>
        <v>29</v>
      </c>
      <c r="G5" s="7">
        <v>13796.0</v>
      </c>
      <c r="H5" s="18">
        <f t="shared" si="3"/>
        <v>627</v>
      </c>
      <c r="I5" s="190">
        <v>0.022</v>
      </c>
      <c r="J5" s="190">
        <v>0.0275</v>
      </c>
      <c r="L5" s="191"/>
    </row>
    <row r="6">
      <c r="A6" s="7">
        <f t="shared" si="1"/>
        <v>3</v>
      </c>
      <c r="B6" s="18">
        <v>39947.0</v>
      </c>
      <c r="C6" s="18">
        <v>225000.0</v>
      </c>
      <c r="D6" s="18">
        <v>1500.0</v>
      </c>
      <c r="E6" s="7">
        <v>686.0</v>
      </c>
      <c r="F6" s="18">
        <f t="shared" si="2"/>
        <v>30</v>
      </c>
      <c r="G6" s="7">
        <v>14423.0</v>
      </c>
      <c r="H6" s="18">
        <f t="shared" si="3"/>
        <v>627</v>
      </c>
      <c r="I6" s="190">
        <v>0.023</v>
      </c>
      <c r="J6" s="190">
        <v>0.0288</v>
      </c>
      <c r="L6" s="191"/>
    </row>
    <row r="7">
      <c r="A7" s="7">
        <f t="shared" si="1"/>
        <v>4</v>
      </c>
      <c r="B7" s="18">
        <v>41684.0</v>
      </c>
      <c r="C7" s="18">
        <v>225000.0</v>
      </c>
      <c r="D7" s="18">
        <v>1500.0</v>
      </c>
      <c r="E7" s="7">
        <v>716.0</v>
      </c>
      <c r="F7" s="18">
        <f t="shared" si="2"/>
        <v>30</v>
      </c>
      <c r="G7" s="7">
        <v>15050.0</v>
      </c>
      <c r="H7" s="18">
        <f t="shared" si="3"/>
        <v>627</v>
      </c>
      <c r="I7" s="190">
        <v>0.024</v>
      </c>
      <c r="J7" s="190">
        <v>0.03</v>
      </c>
      <c r="L7" s="191"/>
    </row>
    <row r="8">
      <c r="A8" s="7">
        <f t="shared" si="1"/>
        <v>5</v>
      </c>
      <c r="B8" s="18">
        <v>43420.0</v>
      </c>
      <c r="C8" s="18">
        <v>337500.0</v>
      </c>
      <c r="D8" s="18">
        <v>2200.0</v>
      </c>
      <c r="E8" s="7">
        <v>746.0</v>
      </c>
      <c r="F8" s="18">
        <f t="shared" si="2"/>
        <v>30</v>
      </c>
      <c r="G8" s="7">
        <v>15677.0</v>
      </c>
      <c r="H8" s="18">
        <f t="shared" si="3"/>
        <v>627</v>
      </c>
      <c r="I8" s="190">
        <v>0.025</v>
      </c>
      <c r="J8" s="190">
        <v>0.0312</v>
      </c>
      <c r="L8" s="191"/>
    </row>
    <row r="9">
      <c r="A9" s="7">
        <f t="shared" si="1"/>
        <v>6</v>
      </c>
      <c r="B9" s="18">
        <v>45157.0</v>
      </c>
      <c r="C9" s="18">
        <v>337500.0</v>
      </c>
      <c r="D9" s="18">
        <v>2200.0</v>
      </c>
      <c r="E9" s="7">
        <v>776.0</v>
      </c>
      <c r="F9" s="18">
        <f t="shared" si="2"/>
        <v>30</v>
      </c>
      <c r="G9" s="7">
        <v>16304.0</v>
      </c>
      <c r="H9" s="18">
        <f t="shared" si="3"/>
        <v>627</v>
      </c>
      <c r="I9" s="190">
        <v>0.026</v>
      </c>
      <c r="J9" s="190">
        <v>0.0325</v>
      </c>
      <c r="L9" s="191"/>
    </row>
    <row r="10">
      <c r="A10" s="7">
        <f t="shared" si="1"/>
        <v>7</v>
      </c>
      <c r="B10" s="18">
        <v>46894.0</v>
      </c>
      <c r="C10" s="18">
        <v>337500.0</v>
      </c>
      <c r="D10" s="18">
        <v>2200.0</v>
      </c>
      <c r="E10" s="7">
        <v>806.0</v>
      </c>
      <c r="F10" s="18">
        <f t="shared" si="2"/>
        <v>30</v>
      </c>
      <c r="G10" s="7">
        <v>16931.0</v>
      </c>
      <c r="H10" s="18">
        <f t="shared" si="3"/>
        <v>627</v>
      </c>
      <c r="I10" s="190">
        <v>0.027</v>
      </c>
      <c r="J10" s="190">
        <v>0.0338</v>
      </c>
      <c r="L10" s="191"/>
    </row>
    <row r="11">
      <c r="A11" s="7">
        <f t="shared" si="1"/>
        <v>8</v>
      </c>
      <c r="B11" s="18">
        <v>48631.0</v>
      </c>
      <c r="C11" s="18">
        <v>337500.0</v>
      </c>
      <c r="D11" s="18">
        <v>2200.0</v>
      </c>
      <c r="E11" s="7">
        <v>836.0</v>
      </c>
      <c r="F11" s="18">
        <f t="shared" si="2"/>
        <v>30</v>
      </c>
      <c r="G11" s="7">
        <v>17558.0</v>
      </c>
      <c r="H11" s="18">
        <f t="shared" si="3"/>
        <v>627</v>
      </c>
      <c r="I11" s="190">
        <v>0.028</v>
      </c>
      <c r="J11" s="190">
        <v>0.035</v>
      </c>
      <c r="L11" s="191"/>
    </row>
    <row r="12">
      <c r="A12" s="7">
        <f t="shared" si="1"/>
        <v>9</v>
      </c>
      <c r="B12" s="18">
        <v>50368.0</v>
      </c>
      <c r="C12" s="18">
        <v>450000.0</v>
      </c>
      <c r="D12" s="18">
        <v>3000.0</v>
      </c>
      <c r="E12" s="7">
        <v>866.0</v>
      </c>
      <c r="F12" s="18">
        <f t="shared" si="2"/>
        <v>30</v>
      </c>
      <c r="G12" s="7">
        <v>18186.0</v>
      </c>
      <c r="H12" s="18">
        <f t="shared" si="3"/>
        <v>628</v>
      </c>
      <c r="I12" s="190">
        <v>0.029</v>
      </c>
      <c r="J12" s="190">
        <v>0.0362</v>
      </c>
      <c r="L12" s="191"/>
    </row>
    <row r="13">
      <c r="A13" s="7">
        <f t="shared" si="1"/>
        <v>10</v>
      </c>
      <c r="B13" s="18">
        <v>55229.0</v>
      </c>
      <c r="C13" s="18">
        <v>450000.0</v>
      </c>
      <c r="D13" s="18">
        <v>3000.0</v>
      </c>
      <c r="E13" s="7">
        <v>895.0</v>
      </c>
      <c r="F13" s="18">
        <f t="shared" si="2"/>
        <v>29</v>
      </c>
      <c r="G13" s="7">
        <v>18813.0</v>
      </c>
      <c r="H13" s="18">
        <f t="shared" si="3"/>
        <v>627</v>
      </c>
      <c r="I13" s="190">
        <v>0.03</v>
      </c>
      <c r="J13" s="190">
        <v>0.0375</v>
      </c>
      <c r="K13" s="7">
        <v>250.0</v>
      </c>
      <c r="L13" s="191"/>
    </row>
    <row r="14">
      <c r="A14" s="7">
        <f t="shared" si="1"/>
        <v>11</v>
      </c>
      <c r="B14" s="18"/>
      <c r="C14" s="18">
        <v>450000.0</v>
      </c>
      <c r="D14" s="18">
        <v>3000.0</v>
      </c>
      <c r="F14" s="18">
        <f t="shared" si="2"/>
        <v>-895</v>
      </c>
      <c r="H14" s="18">
        <f t="shared" si="3"/>
        <v>-18813</v>
      </c>
      <c r="I14" s="190"/>
      <c r="J14" s="190"/>
      <c r="K14" s="7">
        <v>250.0</v>
      </c>
      <c r="L14" s="191"/>
    </row>
    <row r="15">
      <c r="A15" s="7">
        <f t="shared" si="1"/>
        <v>12</v>
      </c>
      <c r="B15" s="18"/>
      <c r="C15" s="18">
        <v>450000.0</v>
      </c>
      <c r="D15" s="18">
        <v>3000.0</v>
      </c>
      <c r="F15" s="18">
        <f t="shared" si="2"/>
        <v>0</v>
      </c>
      <c r="H15" s="18">
        <f t="shared" si="3"/>
        <v>0</v>
      </c>
      <c r="I15" s="190"/>
      <c r="J15" s="190"/>
      <c r="K15" s="7">
        <v>250.0</v>
      </c>
      <c r="L15" s="189"/>
    </row>
    <row r="16">
      <c r="A16" s="7">
        <f t="shared" si="1"/>
        <v>13</v>
      </c>
      <c r="B16" s="18"/>
      <c r="C16" s="18">
        <v>562500.0</v>
      </c>
      <c r="D16" s="18">
        <v>3700.0</v>
      </c>
      <c r="F16" s="18">
        <f t="shared" si="2"/>
        <v>0</v>
      </c>
      <c r="H16" s="18">
        <f t="shared" si="3"/>
        <v>0</v>
      </c>
      <c r="I16" s="190"/>
      <c r="J16" s="190"/>
      <c r="K16" s="7">
        <v>250.0</v>
      </c>
      <c r="L16" s="189"/>
    </row>
    <row r="17">
      <c r="A17" s="7">
        <f t="shared" si="1"/>
        <v>14</v>
      </c>
      <c r="B17" s="18"/>
      <c r="C17" s="18">
        <v>562500.0</v>
      </c>
      <c r="D17" s="18">
        <v>3700.0</v>
      </c>
      <c r="F17" s="18">
        <f t="shared" si="2"/>
        <v>0</v>
      </c>
      <c r="H17" s="18">
        <f t="shared" si="3"/>
        <v>0</v>
      </c>
      <c r="I17" s="190"/>
      <c r="J17" s="190"/>
      <c r="K17" s="7">
        <v>250.0</v>
      </c>
      <c r="L17" s="189"/>
    </row>
    <row r="18">
      <c r="A18" s="7">
        <f t="shared" si="1"/>
        <v>15</v>
      </c>
      <c r="B18" s="18"/>
      <c r="C18" s="18">
        <v>562500.0</v>
      </c>
      <c r="D18" s="18">
        <v>3700.0</v>
      </c>
      <c r="F18" s="18">
        <f t="shared" si="2"/>
        <v>0</v>
      </c>
      <c r="H18" s="18">
        <f t="shared" si="3"/>
        <v>0</v>
      </c>
      <c r="I18" s="190"/>
      <c r="J18" s="190"/>
      <c r="K18" s="7">
        <v>250.0</v>
      </c>
      <c r="L18" s="189"/>
    </row>
    <row r="19">
      <c r="A19" s="7">
        <f t="shared" si="1"/>
        <v>16</v>
      </c>
      <c r="B19" s="18"/>
      <c r="C19" s="18">
        <v>562500.0</v>
      </c>
      <c r="D19" s="18">
        <v>3700.0</v>
      </c>
      <c r="F19" s="18">
        <f t="shared" si="2"/>
        <v>0</v>
      </c>
      <c r="H19" s="18">
        <f t="shared" si="3"/>
        <v>0</v>
      </c>
      <c r="I19" s="190"/>
      <c r="J19" s="190"/>
      <c r="K19" s="7">
        <v>250.0</v>
      </c>
      <c r="L19" s="189"/>
    </row>
    <row r="20">
      <c r="A20" s="7">
        <f t="shared" si="1"/>
        <v>17</v>
      </c>
      <c r="B20" s="18"/>
      <c r="C20" s="18">
        <v>675000.0</v>
      </c>
      <c r="D20" s="18">
        <v>4500.0</v>
      </c>
      <c r="F20" s="18">
        <f t="shared" si="2"/>
        <v>0</v>
      </c>
      <c r="H20" s="18">
        <f t="shared" si="3"/>
        <v>0</v>
      </c>
      <c r="I20" s="190"/>
      <c r="J20" s="190"/>
      <c r="K20" s="7">
        <v>250.0</v>
      </c>
      <c r="L20" s="189"/>
    </row>
    <row r="21">
      <c r="A21" s="7">
        <f t="shared" si="1"/>
        <v>18</v>
      </c>
      <c r="B21" s="18"/>
      <c r="C21" s="18">
        <v>675000.0</v>
      </c>
      <c r="D21" s="18">
        <v>4500.0</v>
      </c>
      <c r="F21" s="18">
        <f t="shared" si="2"/>
        <v>0</v>
      </c>
      <c r="H21" s="18">
        <f t="shared" si="3"/>
        <v>0</v>
      </c>
      <c r="I21" s="190"/>
      <c r="J21" s="190"/>
      <c r="K21" s="7">
        <v>250.0</v>
      </c>
      <c r="L21" s="189"/>
    </row>
    <row r="22">
      <c r="A22" s="7">
        <f t="shared" si="1"/>
        <v>19</v>
      </c>
      <c r="B22" s="18"/>
      <c r="C22" s="18">
        <v>675000.0</v>
      </c>
      <c r="D22" s="18">
        <v>4500.0</v>
      </c>
      <c r="F22" s="18">
        <f t="shared" si="2"/>
        <v>0</v>
      </c>
      <c r="H22" s="18">
        <f t="shared" si="3"/>
        <v>0</v>
      </c>
      <c r="I22" s="190"/>
      <c r="J22" s="190"/>
      <c r="K22" s="7">
        <v>250.0</v>
      </c>
      <c r="L22" s="189"/>
    </row>
    <row r="23">
      <c r="A23" s="7">
        <f t="shared" si="1"/>
        <v>20</v>
      </c>
      <c r="B23" s="18"/>
      <c r="C23" s="18">
        <v>675000.0</v>
      </c>
      <c r="D23" s="18">
        <v>4500.0</v>
      </c>
      <c r="F23" s="18">
        <f t="shared" si="2"/>
        <v>0</v>
      </c>
      <c r="H23" s="18">
        <f t="shared" si="3"/>
        <v>0</v>
      </c>
      <c r="I23" s="190"/>
      <c r="J23" s="190"/>
      <c r="K23" s="7">
        <v>250.0</v>
      </c>
      <c r="L23" s="191">
        <v>0.02</v>
      </c>
    </row>
    <row r="24">
      <c r="A24" s="7">
        <f t="shared" si="1"/>
        <v>21</v>
      </c>
      <c r="B24" s="18"/>
      <c r="C24" s="18">
        <v>787500.0</v>
      </c>
      <c r="D24" s="18">
        <v>5200.0</v>
      </c>
      <c r="F24" s="18">
        <f t="shared" si="2"/>
        <v>0</v>
      </c>
      <c r="H24" s="18">
        <f t="shared" si="3"/>
        <v>0</v>
      </c>
      <c r="I24" s="192"/>
      <c r="J24" s="192"/>
      <c r="K24" s="7">
        <v>250.0</v>
      </c>
      <c r="L24" s="191">
        <v>0.02</v>
      </c>
    </row>
    <row r="25">
      <c r="A25" s="7">
        <f t="shared" si="1"/>
        <v>22</v>
      </c>
      <c r="B25" s="12"/>
      <c r="C25" s="12"/>
      <c r="D25" s="12"/>
      <c r="F25" s="18">
        <f t="shared" si="2"/>
        <v>0</v>
      </c>
      <c r="H25" s="18">
        <f t="shared" si="3"/>
        <v>0</v>
      </c>
      <c r="I25" s="192"/>
      <c r="J25" s="192"/>
      <c r="K25" s="7">
        <v>250.0</v>
      </c>
      <c r="L25" s="191">
        <v>0.02</v>
      </c>
    </row>
    <row r="26">
      <c r="A26" s="7">
        <f t="shared" si="1"/>
        <v>23</v>
      </c>
      <c r="B26" s="12"/>
      <c r="C26" s="12"/>
      <c r="D26" s="12"/>
      <c r="F26" s="18">
        <f t="shared" si="2"/>
        <v>0</v>
      </c>
      <c r="H26" s="18">
        <f t="shared" si="3"/>
        <v>0</v>
      </c>
      <c r="I26" s="192"/>
      <c r="J26" s="192"/>
      <c r="K26" s="7">
        <v>250.0</v>
      </c>
      <c r="L26" s="191">
        <v>0.02</v>
      </c>
    </row>
    <row r="27">
      <c r="A27" s="7">
        <f t="shared" si="1"/>
        <v>24</v>
      </c>
      <c r="B27" s="12"/>
      <c r="C27" s="12"/>
      <c r="D27" s="12"/>
      <c r="F27" s="18">
        <f t="shared" si="2"/>
        <v>0</v>
      </c>
      <c r="H27" s="18">
        <f t="shared" si="3"/>
        <v>0</v>
      </c>
      <c r="I27" s="192"/>
      <c r="J27" s="192"/>
      <c r="K27" s="7">
        <v>250.0</v>
      </c>
      <c r="L27" s="191">
        <v>0.02</v>
      </c>
    </row>
    <row r="28">
      <c r="A28" s="7">
        <f t="shared" si="1"/>
        <v>25</v>
      </c>
      <c r="B28" s="12"/>
      <c r="C28" s="12"/>
      <c r="D28" s="12"/>
      <c r="F28" s="18">
        <f t="shared" si="2"/>
        <v>0</v>
      </c>
      <c r="H28" s="18">
        <f t="shared" si="3"/>
        <v>0</v>
      </c>
      <c r="I28" s="192"/>
      <c r="J28" s="192"/>
      <c r="K28" s="7">
        <v>250.0</v>
      </c>
      <c r="L28" s="191">
        <v>0.02</v>
      </c>
    </row>
    <row r="29">
      <c r="A29" s="7">
        <f t="shared" si="1"/>
        <v>26</v>
      </c>
      <c r="B29" s="12"/>
      <c r="C29" s="12"/>
      <c r="D29" s="12"/>
      <c r="F29" s="18">
        <f t="shared" si="2"/>
        <v>0</v>
      </c>
      <c r="H29" s="18">
        <f t="shared" si="3"/>
        <v>0</v>
      </c>
      <c r="I29" s="192"/>
      <c r="J29" s="192"/>
      <c r="K29" s="7">
        <v>250.0</v>
      </c>
      <c r="L29" s="191">
        <v>0.02</v>
      </c>
    </row>
    <row r="30">
      <c r="A30" s="7">
        <f t="shared" si="1"/>
        <v>27</v>
      </c>
      <c r="B30" s="12"/>
      <c r="C30" s="12"/>
      <c r="D30" s="12"/>
      <c r="F30" s="18">
        <f t="shared" si="2"/>
        <v>0</v>
      </c>
      <c r="H30" s="18">
        <f t="shared" si="3"/>
        <v>0</v>
      </c>
      <c r="I30" s="192"/>
      <c r="J30" s="192"/>
      <c r="K30" s="7">
        <v>250.0</v>
      </c>
      <c r="L30" s="191">
        <v>0.02</v>
      </c>
    </row>
    <row r="31">
      <c r="A31" s="7">
        <f t="shared" si="1"/>
        <v>28</v>
      </c>
      <c r="B31" s="12"/>
      <c r="C31" s="12"/>
      <c r="D31" s="12"/>
      <c r="F31" s="18">
        <f t="shared" si="2"/>
        <v>0</v>
      </c>
      <c r="H31" s="18">
        <f t="shared" si="3"/>
        <v>0</v>
      </c>
      <c r="I31" s="192"/>
      <c r="J31" s="192"/>
      <c r="K31" s="7">
        <v>250.0</v>
      </c>
      <c r="L31" s="191">
        <v>0.02</v>
      </c>
    </row>
    <row r="32">
      <c r="A32" s="7">
        <f t="shared" si="1"/>
        <v>29</v>
      </c>
      <c r="B32" s="12"/>
      <c r="C32" s="12"/>
      <c r="D32" s="12"/>
      <c r="F32" s="18">
        <f t="shared" si="2"/>
        <v>0</v>
      </c>
      <c r="H32" s="18">
        <f t="shared" si="3"/>
        <v>0</v>
      </c>
      <c r="I32" s="192"/>
      <c r="J32" s="192"/>
      <c r="K32" s="7">
        <v>250.0</v>
      </c>
      <c r="L32" s="191">
        <v>0.02</v>
      </c>
    </row>
    <row r="33">
      <c r="A33" s="7">
        <f t="shared" si="1"/>
        <v>30</v>
      </c>
      <c r="B33" s="12"/>
      <c r="C33" s="12"/>
      <c r="D33" s="12"/>
      <c r="F33" s="18">
        <f t="shared" si="2"/>
        <v>0</v>
      </c>
      <c r="H33" s="18">
        <f t="shared" si="3"/>
        <v>0</v>
      </c>
      <c r="I33" s="192"/>
      <c r="J33" s="192"/>
      <c r="K33" s="7">
        <v>500.0</v>
      </c>
      <c r="L33" s="191">
        <v>0.02</v>
      </c>
    </row>
    <row r="34">
      <c r="A34" s="7">
        <f t="shared" si="1"/>
        <v>31</v>
      </c>
      <c r="B34" s="12"/>
      <c r="C34" s="12"/>
      <c r="D34" s="12"/>
      <c r="F34" s="18">
        <f t="shared" si="2"/>
        <v>0</v>
      </c>
      <c r="H34" s="18">
        <f t="shared" si="3"/>
        <v>0</v>
      </c>
      <c r="I34" s="192"/>
      <c r="J34" s="192"/>
      <c r="K34" s="7">
        <v>500.0</v>
      </c>
      <c r="L34" s="191">
        <v>0.02</v>
      </c>
    </row>
    <row r="35">
      <c r="A35" s="7">
        <f t="shared" si="1"/>
        <v>32</v>
      </c>
      <c r="B35" s="12"/>
      <c r="C35" s="12"/>
      <c r="D35" s="12"/>
      <c r="F35" s="18">
        <f t="shared" si="2"/>
        <v>0</v>
      </c>
      <c r="H35" s="18">
        <f t="shared" si="3"/>
        <v>0</v>
      </c>
      <c r="I35" s="192"/>
      <c r="J35" s="192"/>
      <c r="K35" s="7">
        <v>500.0</v>
      </c>
      <c r="L35" s="191">
        <v>0.02</v>
      </c>
    </row>
    <row r="36">
      <c r="A36" s="7">
        <f t="shared" si="1"/>
        <v>33</v>
      </c>
      <c r="B36" s="12"/>
      <c r="C36" s="12"/>
      <c r="D36" s="12"/>
      <c r="F36" s="18">
        <f t="shared" si="2"/>
        <v>0</v>
      </c>
      <c r="H36" s="18">
        <f t="shared" si="3"/>
        <v>0</v>
      </c>
      <c r="I36" s="192"/>
      <c r="J36" s="192"/>
      <c r="K36" s="7">
        <v>500.0</v>
      </c>
      <c r="L36" s="191">
        <v>0.02</v>
      </c>
    </row>
    <row r="37">
      <c r="A37" s="7">
        <f t="shared" si="1"/>
        <v>34</v>
      </c>
      <c r="B37" s="12"/>
      <c r="C37" s="12"/>
      <c r="D37" s="12"/>
      <c r="F37" s="18">
        <f t="shared" si="2"/>
        <v>0</v>
      </c>
      <c r="H37" s="18">
        <f t="shared" si="3"/>
        <v>0</v>
      </c>
      <c r="I37" s="192"/>
      <c r="J37" s="192"/>
      <c r="K37" s="7">
        <v>500.0</v>
      </c>
      <c r="L37" s="191">
        <v>0.02</v>
      </c>
    </row>
    <row r="38">
      <c r="A38" s="7">
        <f t="shared" si="1"/>
        <v>35</v>
      </c>
      <c r="B38" s="12"/>
      <c r="C38" s="12"/>
      <c r="D38" s="12"/>
      <c r="F38" s="18">
        <f t="shared" si="2"/>
        <v>0</v>
      </c>
      <c r="H38" s="18">
        <f t="shared" si="3"/>
        <v>0</v>
      </c>
      <c r="I38" s="192"/>
      <c r="J38" s="192"/>
      <c r="K38" s="7">
        <v>500.0</v>
      </c>
      <c r="L38" s="191">
        <v>0.02</v>
      </c>
    </row>
    <row r="39">
      <c r="A39" s="7">
        <f t="shared" si="1"/>
        <v>36</v>
      </c>
      <c r="B39" s="12"/>
      <c r="C39" s="12"/>
      <c r="D39" s="12"/>
      <c r="F39" s="18">
        <f t="shared" si="2"/>
        <v>0</v>
      </c>
      <c r="H39" s="18">
        <f t="shared" si="3"/>
        <v>0</v>
      </c>
      <c r="I39" s="192"/>
      <c r="J39" s="192"/>
      <c r="K39" s="7">
        <v>500.0</v>
      </c>
      <c r="L39" s="191">
        <v>0.02</v>
      </c>
    </row>
    <row r="40">
      <c r="A40" s="7">
        <f t="shared" si="1"/>
        <v>37</v>
      </c>
      <c r="B40" s="12"/>
      <c r="C40" s="12"/>
      <c r="D40" s="12"/>
      <c r="F40" s="18">
        <f t="shared" si="2"/>
        <v>0</v>
      </c>
      <c r="H40" s="18">
        <f t="shared" si="3"/>
        <v>0</v>
      </c>
      <c r="I40" s="192"/>
      <c r="J40" s="192"/>
      <c r="K40" s="7">
        <v>500.0</v>
      </c>
      <c r="L40" s="191">
        <v>0.02</v>
      </c>
    </row>
    <row r="41">
      <c r="A41" s="7">
        <f t="shared" si="1"/>
        <v>38</v>
      </c>
      <c r="B41" s="12"/>
      <c r="C41" s="12"/>
      <c r="D41" s="12"/>
      <c r="F41" s="18">
        <f t="shared" si="2"/>
        <v>0</v>
      </c>
      <c r="H41" s="18">
        <f t="shared" si="3"/>
        <v>0</v>
      </c>
      <c r="I41" s="192"/>
      <c r="J41" s="192"/>
      <c r="K41" s="7">
        <v>500.0</v>
      </c>
      <c r="L41" s="191">
        <v>0.02</v>
      </c>
    </row>
    <row r="42">
      <c r="A42" s="7">
        <f t="shared" si="1"/>
        <v>39</v>
      </c>
      <c r="B42" s="12"/>
      <c r="C42" s="12"/>
      <c r="D42" s="12"/>
      <c r="F42" s="18">
        <f t="shared" si="2"/>
        <v>0</v>
      </c>
      <c r="H42" s="18">
        <f t="shared" si="3"/>
        <v>0</v>
      </c>
      <c r="I42" s="192"/>
      <c r="J42" s="192"/>
      <c r="K42" s="7">
        <v>500.0</v>
      </c>
      <c r="L42" s="191">
        <v>0.02</v>
      </c>
    </row>
    <row r="43">
      <c r="A43" s="7">
        <f t="shared" si="1"/>
        <v>40</v>
      </c>
      <c r="B43" s="12"/>
      <c r="C43" s="12"/>
      <c r="D43" s="12"/>
      <c r="F43" s="18">
        <f t="shared" si="2"/>
        <v>0</v>
      </c>
      <c r="H43" s="18">
        <f t="shared" si="3"/>
        <v>0</v>
      </c>
      <c r="I43" s="192"/>
      <c r="J43" s="192"/>
      <c r="K43" s="7">
        <v>500.0</v>
      </c>
      <c r="L43" s="191">
        <v>0.04</v>
      </c>
    </row>
    <row r="44">
      <c r="B44" s="12"/>
      <c r="C44" s="12"/>
      <c r="D44" s="12"/>
      <c r="I44" s="192"/>
      <c r="J44" s="192"/>
      <c r="L44" s="189"/>
    </row>
    <row r="45">
      <c r="B45" s="12"/>
      <c r="C45" s="12"/>
      <c r="D45" s="12"/>
      <c r="I45" s="192"/>
      <c r="J45" s="192"/>
      <c r="L45" s="189"/>
    </row>
    <row r="46">
      <c r="B46" s="12"/>
      <c r="C46" s="12"/>
      <c r="D46" s="12"/>
      <c r="I46" s="192"/>
      <c r="J46" s="192"/>
      <c r="L46" s="189"/>
    </row>
    <row r="47">
      <c r="B47" s="12"/>
      <c r="C47" s="12"/>
      <c r="D47" s="12"/>
      <c r="I47" s="192"/>
      <c r="J47" s="192"/>
      <c r="L47" s="189"/>
    </row>
    <row r="48">
      <c r="B48" s="12"/>
      <c r="C48" s="12"/>
      <c r="D48" s="12"/>
      <c r="I48" s="192"/>
      <c r="J48" s="192"/>
      <c r="L48" s="189"/>
    </row>
    <row r="49">
      <c r="B49" s="12"/>
      <c r="C49" s="12"/>
      <c r="D49" s="12"/>
      <c r="I49" s="192"/>
      <c r="J49" s="192"/>
      <c r="L49" s="189"/>
    </row>
    <row r="50">
      <c r="B50" s="12"/>
      <c r="C50" s="12"/>
      <c r="D50" s="12"/>
      <c r="I50" s="192"/>
      <c r="J50" s="192"/>
      <c r="L50" s="189"/>
    </row>
    <row r="51">
      <c r="B51" s="12"/>
      <c r="C51" s="12"/>
      <c r="D51" s="12"/>
      <c r="I51" s="192"/>
      <c r="J51" s="192"/>
      <c r="L51" s="189"/>
    </row>
    <row r="52">
      <c r="B52" s="12"/>
      <c r="C52" s="12"/>
      <c r="D52" s="12"/>
      <c r="I52" s="192"/>
      <c r="J52" s="192"/>
      <c r="L52" s="189"/>
    </row>
    <row r="53">
      <c r="B53" s="12"/>
      <c r="C53" s="12"/>
      <c r="D53" s="12"/>
      <c r="I53" s="192"/>
      <c r="J53" s="192"/>
      <c r="L53" s="189"/>
    </row>
    <row r="54">
      <c r="B54" s="12"/>
      <c r="C54" s="12"/>
      <c r="D54" s="12"/>
      <c r="I54" s="192"/>
      <c r="J54" s="192"/>
      <c r="L54" s="189"/>
    </row>
    <row r="55">
      <c r="B55" s="12"/>
      <c r="C55" s="12"/>
      <c r="D55" s="12"/>
      <c r="I55" s="192"/>
      <c r="J55" s="192"/>
      <c r="L55" s="189"/>
    </row>
    <row r="56">
      <c r="B56" s="12"/>
      <c r="C56" s="12"/>
      <c r="D56" s="12"/>
      <c r="I56" s="192"/>
      <c r="J56" s="192"/>
      <c r="L56" s="189"/>
    </row>
    <row r="57">
      <c r="B57" s="12"/>
      <c r="C57" s="12"/>
      <c r="D57" s="12"/>
      <c r="I57" s="192"/>
      <c r="J57" s="192"/>
      <c r="L57" s="189"/>
    </row>
    <row r="58">
      <c r="B58" s="12"/>
      <c r="C58" s="12"/>
      <c r="D58" s="12"/>
      <c r="I58" s="192"/>
      <c r="J58" s="192"/>
      <c r="L58" s="189"/>
    </row>
    <row r="59">
      <c r="B59" s="12"/>
      <c r="C59" s="12"/>
      <c r="D59" s="12"/>
      <c r="I59" s="192"/>
      <c r="J59" s="192"/>
      <c r="L59" s="189"/>
    </row>
    <row r="60">
      <c r="B60" s="12"/>
      <c r="C60" s="12"/>
      <c r="D60" s="12"/>
      <c r="I60" s="192"/>
      <c r="J60" s="192"/>
      <c r="L60" s="189"/>
    </row>
    <row r="61">
      <c r="B61" s="12"/>
      <c r="C61" s="12"/>
      <c r="D61" s="12"/>
      <c r="I61" s="192"/>
      <c r="J61" s="192"/>
      <c r="L61" s="189"/>
    </row>
    <row r="62">
      <c r="B62" s="12"/>
      <c r="C62" s="12"/>
      <c r="D62" s="12"/>
      <c r="I62" s="192"/>
      <c r="J62" s="192"/>
      <c r="L62" s="189"/>
    </row>
    <row r="63">
      <c r="B63" s="12"/>
      <c r="C63" s="12"/>
      <c r="D63" s="12"/>
      <c r="I63" s="192"/>
      <c r="J63" s="192"/>
      <c r="L63" s="189"/>
    </row>
    <row r="64">
      <c r="B64" s="12"/>
      <c r="C64" s="12"/>
      <c r="D64" s="12"/>
      <c r="I64" s="192"/>
      <c r="J64" s="192"/>
      <c r="L64" s="189"/>
    </row>
    <row r="65">
      <c r="B65" s="12"/>
      <c r="C65" s="12"/>
      <c r="D65" s="12"/>
      <c r="I65" s="192"/>
      <c r="J65" s="192"/>
      <c r="L65" s="189"/>
    </row>
    <row r="66">
      <c r="B66" s="12"/>
      <c r="C66" s="12"/>
      <c r="D66" s="12"/>
      <c r="I66" s="192"/>
      <c r="J66" s="192"/>
      <c r="L66" s="189"/>
    </row>
    <row r="67">
      <c r="B67" s="12"/>
      <c r="C67" s="12"/>
      <c r="D67" s="12"/>
      <c r="I67" s="192"/>
      <c r="J67" s="192"/>
      <c r="L67" s="189"/>
    </row>
    <row r="68">
      <c r="B68" s="12"/>
      <c r="C68" s="12"/>
      <c r="D68" s="12"/>
      <c r="I68" s="192"/>
      <c r="J68" s="192"/>
      <c r="L68" s="189"/>
    </row>
    <row r="69">
      <c r="B69" s="12"/>
      <c r="C69" s="12"/>
      <c r="D69" s="12"/>
      <c r="I69" s="192"/>
      <c r="J69" s="192"/>
      <c r="L69" s="189"/>
    </row>
    <row r="70">
      <c r="B70" s="12"/>
      <c r="C70" s="12"/>
      <c r="D70" s="12"/>
      <c r="I70" s="192"/>
      <c r="J70" s="192"/>
      <c r="L70" s="189"/>
    </row>
    <row r="71">
      <c r="B71" s="12"/>
      <c r="C71" s="12"/>
      <c r="D71" s="12"/>
      <c r="I71" s="192"/>
      <c r="J71" s="192"/>
      <c r="L71" s="189"/>
    </row>
    <row r="72">
      <c r="B72" s="12"/>
      <c r="C72" s="12"/>
      <c r="D72" s="12"/>
      <c r="I72" s="192"/>
      <c r="J72" s="192"/>
      <c r="L72" s="189"/>
    </row>
    <row r="73">
      <c r="B73" s="12"/>
      <c r="C73" s="12"/>
      <c r="D73" s="12"/>
      <c r="I73" s="192"/>
      <c r="J73" s="192"/>
      <c r="L73" s="189"/>
    </row>
    <row r="74">
      <c r="B74" s="12"/>
      <c r="C74" s="12"/>
      <c r="D74" s="12"/>
      <c r="I74" s="192"/>
      <c r="J74" s="192"/>
      <c r="L74" s="189"/>
    </row>
    <row r="75">
      <c r="B75" s="12"/>
      <c r="C75" s="12"/>
      <c r="D75" s="12"/>
      <c r="I75" s="192"/>
      <c r="J75" s="192"/>
      <c r="L75" s="189"/>
    </row>
    <row r="76">
      <c r="B76" s="12"/>
      <c r="C76" s="12"/>
      <c r="D76" s="12"/>
      <c r="I76" s="192"/>
      <c r="J76" s="192"/>
      <c r="L76" s="189"/>
    </row>
    <row r="77">
      <c r="B77" s="12"/>
      <c r="C77" s="12"/>
      <c r="D77" s="12"/>
      <c r="I77" s="192"/>
      <c r="J77" s="192"/>
      <c r="L77" s="189"/>
    </row>
    <row r="78">
      <c r="B78" s="12"/>
      <c r="C78" s="12"/>
      <c r="D78" s="12"/>
      <c r="I78" s="192"/>
      <c r="J78" s="192"/>
      <c r="L78" s="189"/>
    </row>
    <row r="79">
      <c r="B79" s="12"/>
      <c r="C79" s="12"/>
      <c r="D79" s="12"/>
      <c r="I79" s="192"/>
      <c r="J79" s="192"/>
      <c r="L79" s="189"/>
    </row>
    <row r="80">
      <c r="B80" s="12"/>
      <c r="C80" s="12"/>
      <c r="D80" s="12"/>
      <c r="I80" s="192"/>
      <c r="J80" s="192"/>
      <c r="L80" s="189"/>
    </row>
    <row r="81">
      <c r="B81" s="12"/>
      <c r="C81" s="12"/>
      <c r="D81" s="12"/>
      <c r="I81" s="192"/>
      <c r="J81" s="192"/>
      <c r="L81" s="189"/>
    </row>
    <row r="82">
      <c r="B82" s="12"/>
      <c r="C82" s="12"/>
      <c r="D82" s="12"/>
      <c r="I82" s="192"/>
      <c r="J82" s="192"/>
      <c r="L82" s="189"/>
    </row>
    <row r="83">
      <c r="B83" s="12"/>
      <c r="C83" s="12"/>
      <c r="D83" s="12"/>
      <c r="I83" s="192"/>
      <c r="J83" s="192"/>
      <c r="L83" s="189"/>
    </row>
    <row r="84">
      <c r="B84" s="12"/>
      <c r="C84" s="12"/>
      <c r="D84" s="12"/>
      <c r="I84" s="192"/>
      <c r="J84" s="192"/>
      <c r="L84" s="189"/>
    </row>
    <row r="85">
      <c r="B85" s="12"/>
      <c r="C85" s="12"/>
      <c r="D85" s="12"/>
      <c r="I85" s="192"/>
      <c r="J85" s="192"/>
      <c r="L85" s="189"/>
    </row>
    <row r="86">
      <c r="B86" s="12"/>
      <c r="C86" s="12"/>
      <c r="D86" s="12"/>
      <c r="I86" s="192"/>
      <c r="J86" s="192"/>
      <c r="L86" s="189"/>
    </row>
    <row r="87">
      <c r="B87" s="12"/>
      <c r="C87" s="12"/>
      <c r="D87" s="12"/>
      <c r="I87" s="192"/>
      <c r="J87" s="192"/>
      <c r="L87" s="189"/>
    </row>
    <row r="88">
      <c r="B88" s="12"/>
      <c r="C88" s="12"/>
      <c r="D88" s="12"/>
      <c r="I88" s="192"/>
      <c r="J88" s="192"/>
      <c r="L88" s="189"/>
    </row>
    <row r="89">
      <c r="B89" s="12"/>
      <c r="C89" s="12"/>
      <c r="D89" s="12"/>
      <c r="I89" s="192"/>
      <c r="J89" s="192"/>
      <c r="L89" s="189"/>
    </row>
    <row r="90">
      <c r="B90" s="12"/>
      <c r="C90" s="12"/>
      <c r="D90" s="12"/>
      <c r="I90" s="192"/>
      <c r="J90" s="192"/>
      <c r="L90" s="189"/>
    </row>
    <row r="91">
      <c r="B91" s="12"/>
      <c r="C91" s="12"/>
      <c r="D91" s="12"/>
      <c r="I91" s="192"/>
      <c r="J91" s="192"/>
      <c r="L91" s="189"/>
    </row>
    <row r="92">
      <c r="B92" s="12"/>
      <c r="C92" s="12"/>
      <c r="D92" s="12"/>
      <c r="I92" s="192"/>
      <c r="J92" s="192"/>
      <c r="L92" s="189"/>
    </row>
    <row r="93">
      <c r="B93" s="12"/>
      <c r="C93" s="12"/>
      <c r="D93" s="12"/>
      <c r="I93" s="192"/>
      <c r="J93" s="192"/>
      <c r="L93" s="189"/>
    </row>
    <row r="94">
      <c r="B94" s="12"/>
      <c r="C94" s="12"/>
      <c r="D94" s="12"/>
      <c r="I94" s="192"/>
      <c r="J94" s="192"/>
      <c r="L94" s="189"/>
    </row>
    <row r="95">
      <c r="B95" s="12"/>
      <c r="C95" s="12"/>
      <c r="D95" s="12"/>
      <c r="I95" s="192"/>
      <c r="J95" s="192"/>
      <c r="L95" s="189"/>
    </row>
    <row r="96">
      <c r="B96" s="12"/>
      <c r="C96" s="12"/>
      <c r="D96" s="12"/>
      <c r="I96" s="192"/>
      <c r="J96" s="192"/>
      <c r="L96" s="189"/>
    </row>
    <row r="97">
      <c r="B97" s="12"/>
      <c r="C97" s="12"/>
      <c r="D97" s="12"/>
      <c r="I97" s="192"/>
      <c r="J97" s="192"/>
      <c r="L97" s="189"/>
    </row>
    <row r="98">
      <c r="B98" s="12"/>
      <c r="C98" s="12"/>
      <c r="D98" s="12"/>
      <c r="I98" s="192"/>
      <c r="J98" s="192"/>
      <c r="L98" s="189"/>
    </row>
    <row r="99">
      <c r="B99" s="12"/>
      <c r="C99" s="12"/>
      <c r="D99" s="12"/>
      <c r="I99" s="192"/>
      <c r="J99" s="192"/>
      <c r="L99" s="189"/>
    </row>
    <row r="100">
      <c r="B100" s="12"/>
      <c r="C100" s="12"/>
      <c r="D100" s="12"/>
      <c r="I100" s="192"/>
      <c r="J100" s="192"/>
      <c r="L100" s="189"/>
    </row>
    <row r="101">
      <c r="B101" s="12"/>
      <c r="C101" s="12"/>
      <c r="D101" s="12"/>
      <c r="I101" s="192"/>
      <c r="J101" s="192"/>
      <c r="L101" s="189"/>
    </row>
    <row r="102">
      <c r="B102" s="12"/>
      <c r="C102" s="12"/>
      <c r="D102" s="12"/>
      <c r="I102" s="192"/>
      <c r="J102" s="192"/>
      <c r="L102" s="189"/>
    </row>
    <row r="103">
      <c r="B103" s="12"/>
      <c r="C103" s="12"/>
      <c r="D103" s="12"/>
      <c r="I103" s="192"/>
      <c r="J103" s="192"/>
      <c r="L103" s="189"/>
    </row>
    <row r="104">
      <c r="B104" s="12"/>
      <c r="C104" s="12"/>
      <c r="D104" s="12"/>
      <c r="I104" s="192"/>
      <c r="J104" s="192"/>
      <c r="L104" s="189"/>
    </row>
    <row r="105">
      <c r="B105" s="12"/>
      <c r="C105" s="12"/>
      <c r="D105" s="12"/>
      <c r="I105" s="192"/>
      <c r="J105" s="192"/>
      <c r="L105" s="189"/>
    </row>
    <row r="106">
      <c r="B106" s="12"/>
      <c r="C106" s="12"/>
      <c r="D106" s="12"/>
      <c r="I106" s="192"/>
      <c r="J106" s="192"/>
      <c r="L106" s="189"/>
    </row>
    <row r="107">
      <c r="B107" s="12"/>
      <c r="C107" s="12"/>
      <c r="D107" s="12"/>
      <c r="I107" s="192"/>
      <c r="J107" s="192"/>
      <c r="L107" s="189"/>
    </row>
    <row r="108">
      <c r="B108" s="12"/>
      <c r="C108" s="12"/>
      <c r="D108" s="12"/>
      <c r="I108" s="192"/>
      <c r="J108" s="192"/>
      <c r="L108" s="189"/>
    </row>
    <row r="109">
      <c r="B109" s="12"/>
      <c r="C109" s="12"/>
      <c r="D109" s="12"/>
      <c r="I109" s="192"/>
      <c r="J109" s="192"/>
      <c r="L109" s="189"/>
    </row>
    <row r="110">
      <c r="B110" s="12"/>
      <c r="C110" s="12"/>
      <c r="D110" s="12"/>
      <c r="I110" s="192"/>
      <c r="J110" s="192"/>
      <c r="L110" s="189"/>
    </row>
    <row r="111">
      <c r="B111" s="12"/>
      <c r="C111" s="12"/>
      <c r="D111" s="12"/>
      <c r="I111" s="192"/>
      <c r="J111" s="192"/>
      <c r="L111" s="189"/>
    </row>
    <row r="112">
      <c r="B112" s="12"/>
      <c r="C112" s="12"/>
      <c r="D112" s="12"/>
      <c r="I112" s="192"/>
      <c r="J112" s="192"/>
      <c r="L112" s="189"/>
    </row>
    <row r="113">
      <c r="B113" s="12"/>
      <c r="C113" s="12"/>
      <c r="D113" s="12"/>
      <c r="I113" s="192"/>
      <c r="J113" s="192"/>
      <c r="L113" s="189"/>
    </row>
    <row r="114">
      <c r="B114" s="12"/>
      <c r="C114" s="12"/>
      <c r="D114" s="12"/>
      <c r="I114" s="192"/>
      <c r="J114" s="192"/>
      <c r="L114" s="189"/>
    </row>
    <row r="115">
      <c r="B115" s="12"/>
      <c r="C115" s="12"/>
      <c r="D115" s="12"/>
      <c r="I115" s="192"/>
      <c r="J115" s="192"/>
      <c r="L115" s="189"/>
    </row>
    <row r="116">
      <c r="B116" s="12"/>
      <c r="C116" s="12"/>
      <c r="D116" s="12"/>
      <c r="I116" s="192"/>
      <c r="J116" s="192"/>
      <c r="L116" s="189"/>
    </row>
    <row r="117">
      <c r="B117" s="12"/>
      <c r="C117" s="12"/>
      <c r="D117" s="12"/>
      <c r="I117" s="192"/>
      <c r="J117" s="192"/>
      <c r="L117" s="189"/>
    </row>
    <row r="118">
      <c r="B118" s="12"/>
      <c r="C118" s="12"/>
      <c r="D118" s="12"/>
      <c r="I118" s="192"/>
      <c r="J118" s="192"/>
      <c r="L118" s="189"/>
    </row>
    <row r="119">
      <c r="B119" s="12"/>
      <c r="C119" s="12"/>
      <c r="D119" s="12"/>
      <c r="I119" s="192"/>
      <c r="J119" s="192"/>
      <c r="L119" s="189"/>
    </row>
    <row r="120">
      <c r="B120" s="12"/>
      <c r="C120" s="12"/>
      <c r="D120" s="12"/>
      <c r="I120" s="192"/>
      <c r="J120" s="192"/>
      <c r="L120" s="189"/>
    </row>
    <row r="121">
      <c r="B121" s="12"/>
      <c r="C121" s="12"/>
      <c r="D121" s="12"/>
      <c r="I121" s="192"/>
      <c r="J121" s="192"/>
      <c r="L121" s="189"/>
    </row>
    <row r="122">
      <c r="B122" s="12"/>
      <c r="C122" s="12"/>
      <c r="D122" s="12"/>
      <c r="I122" s="192"/>
      <c r="J122" s="192"/>
      <c r="L122" s="189"/>
    </row>
    <row r="123">
      <c r="B123" s="12"/>
      <c r="C123" s="12"/>
      <c r="D123" s="12"/>
      <c r="I123" s="192"/>
      <c r="J123" s="192"/>
      <c r="L123" s="189"/>
    </row>
    <row r="124">
      <c r="B124" s="12"/>
      <c r="C124" s="12"/>
      <c r="D124" s="12"/>
      <c r="I124" s="192"/>
      <c r="J124" s="192"/>
      <c r="L124" s="189"/>
    </row>
    <row r="125">
      <c r="B125" s="12"/>
      <c r="C125" s="12"/>
      <c r="D125" s="12"/>
      <c r="I125" s="192"/>
      <c r="J125" s="192"/>
      <c r="L125" s="189"/>
    </row>
    <row r="126">
      <c r="B126" s="12"/>
      <c r="C126" s="12"/>
      <c r="D126" s="12"/>
      <c r="I126" s="192"/>
      <c r="J126" s="192"/>
      <c r="L126" s="189"/>
    </row>
    <row r="127">
      <c r="B127" s="12"/>
      <c r="C127" s="12"/>
      <c r="D127" s="12"/>
      <c r="I127" s="192"/>
      <c r="J127" s="192"/>
      <c r="L127" s="189"/>
    </row>
    <row r="128">
      <c r="B128" s="12"/>
      <c r="C128" s="12"/>
      <c r="D128" s="12"/>
      <c r="I128" s="192"/>
      <c r="J128" s="192"/>
      <c r="L128" s="189"/>
    </row>
    <row r="129">
      <c r="B129" s="12"/>
      <c r="C129" s="12"/>
      <c r="D129" s="12"/>
      <c r="I129" s="192"/>
      <c r="J129" s="192"/>
      <c r="L129" s="189"/>
    </row>
    <row r="130">
      <c r="B130" s="12"/>
      <c r="C130" s="12"/>
      <c r="D130" s="12"/>
      <c r="I130" s="192"/>
      <c r="J130" s="192"/>
      <c r="L130" s="189"/>
    </row>
    <row r="131">
      <c r="B131" s="12"/>
      <c r="C131" s="12"/>
      <c r="D131" s="12"/>
      <c r="I131" s="192"/>
      <c r="J131" s="192"/>
      <c r="L131" s="189"/>
    </row>
    <row r="132">
      <c r="B132" s="12"/>
      <c r="C132" s="12"/>
      <c r="D132" s="12"/>
      <c r="I132" s="192"/>
      <c r="J132" s="192"/>
      <c r="L132" s="189"/>
    </row>
    <row r="133">
      <c r="B133" s="12"/>
      <c r="C133" s="12"/>
      <c r="D133" s="12"/>
      <c r="I133" s="192"/>
      <c r="J133" s="192"/>
      <c r="L133" s="189"/>
    </row>
    <row r="134">
      <c r="B134" s="12"/>
      <c r="C134" s="12"/>
      <c r="D134" s="12"/>
      <c r="I134" s="192"/>
      <c r="J134" s="192"/>
      <c r="L134" s="189"/>
    </row>
    <row r="135">
      <c r="B135" s="12"/>
      <c r="C135" s="12"/>
      <c r="D135" s="12"/>
      <c r="I135" s="192"/>
      <c r="J135" s="192"/>
      <c r="L135" s="189"/>
    </row>
    <row r="136">
      <c r="B136" s="12"/>
      <c r="C136" s="12"/>
      <c r="D136" s="12"/>
      <c r="I136" s="192"/>
      <c r="J136" s="192"/>
      <c r="L136" s="189"/>
    </row>
    <row r="137">
      <c r="B137" s="12"/>
      <c r="C137" s="12"/>
      <c r="D137" s="12"/>
      <c r="I137" s="192"/>
      <c r="J137" s="192"/>
      <c r="L137" s="189"/>
    </row>
    <row r="138">
      <c r="B138" s="12"/>
      <c r="C138" s="12"/>
      <c r="D138" s="12"/>
      <c r="I138" s="192"/>
      <c r="J138" s="192"/>
      <c r="L138" s="189"/>
    </row>
    <row r="139">
      <c r="B139" s="12"/>
      <c r="C139" s="12"/>
      <c r="D139" s="12"/>
      <c r="I139" s="192"/>
      <c r="J139" s="192"/>
      <c r="L139" s="189"/>
    </row>
    <row r="140">
      <c r="B140" s="12"/>
      <c r="C140" s="12"/>
      <c r="D140" s="12"/>
      <c r="I140" s="192"/>
      <c r="J140" s="192"/>
      <c r="L140" s="189"/>
    </row>
    <row r="141">
      <c r="B141" s="12"/>
      <c r="C141" s="12"/>
      <c r="D141" s="12"/>
      <c r="I141" s="192"/>
      <c r="J141" s="192"/>
      <c r="L141" s="189"/>
    </row>
    <row r="142">
      <c r="B142" s="12"/>
      <c r="C142" s="12"/>
      <c r="D142" s="12"/>
      <c r="I142" s="192"/>
      <c r="J142" s="192"/>
      <c r="L142" s="189"/>
    </row>
    <row r="143">
      <c r="B143" s="12"/>
      <c r="C143" s="12"/>
      <c r="D143" s="12"/>
      <c r="I143" s="192"/>
      <c r="J143" s="192"/>
      <c r="L143" s="189"/>
    </row>
    <row r="144">
      <c r="B144" s="12"/>
      <c r="C144" s="12"/>
      <c r="D144" s="12"/>
      <c r="I144" s="192"/>
      <c r="J144" s="192"/>
      <c r="L144" s="189"/>
    </row>
    <row r="145">
      <c r="B145" s="12"/>
      <c r="C145" s="12"/>
      <c r="D145" s="12"/>
      <c r="I145" s="192"/>
      <c r="J145" s="192"/>
      <c r="L145" s="189"/>
    </row>
    <row r="146">
      <c r="B146" s="12"/>
      <c r="C146" s="12"/>
      <c r="D146" s="12"/>
      <c r="I146" s="192"/>
      <c r="J146" s="192"/>
      <c r="L146" s="189"/>
    </row>
    <row r="147">
      <c r="B147" s="12"/>
      <c r="C147" s="12"/>
      <c r="D147" s="12"/>
      <c r="I147" s="192"/>
      <c r="J147" s="192"/>
      <c r="L147" s="189"/>
    </row>
    <row r="148">
      <c r="B148" s="12"/>
      <c r="C148" s="12"/>
      <c r="D148" s="12"/>
      <c r="I148" s="192"/>
      <c r="J148" s="192"/>
      <c r="L148" s="189"/>
    </row>
    <row r="149">
      <c r="B149" s="12"/>
      <c r="C149" s="12"/>
      <c r="D149" s="12"/>
      <c r="I149" s="192"/>
      <c r="J149" s="192"/>
      <c r="L149" s="189"/>
    </row>
    <row r="150">
      <c r="B150" s="12"/>
      <c r="C150" s="12"/>
      <c r="D150" s="12"/>
      <c r="I150" s="192"/>
      <c r="J150" s="192"/>
      <c r="L150" s="189"/>
    </row>
    <row r="151">
      <c r="B151" s="12"/>
      <c r="C151" s="12"/>
      <c r="D151" s="12"/>
      <c r="I151" s="192"/>
      <c r="J151" s="192"/>
      <c r="L151" s="189"/>
    </row>
    <row r="152">
      <c r="B152" s="12"/>
      <c r="C152" s="12"/>
      <c r="D152" s="12"/>
      <c r="I152" s="192"/>
      <c r="J152" s="192"/>
      <c r="L152" s="189"/>
    </row>
    <row r="153">
      <c r="B153" s="12"/>
      <c r="C153" s="12"/>
      <c r="D153" s="12"/>
      <c r="I153" s="192"/>
      <c r="J153" s="192"/>
      <c r="L153" s="189"/>
    </row>
    <row r="154">
      <c r="B154" s="12"/>
      <c r="C154" s="12"/>
      <c r="D154" s="12"/>
      <c r="I154" s="192"/>
      <c r="J154" s="192"/>
      <c r="L154" s="189"/>
    </row>
    <row r="155">
      <c r="B155" s="12"/>
      <c r="C155" s="12"/>
      <c r="D155" s="12"/>
      <c r="I155" s="192"/>
      <c r="J155" s="192"/>
      <c r="L155" s="189"/>
    </row>
    <row r="156">
      <c r="B156" s="12"/>
      <c r="C156" s="12"/>
      <c r="D156" s="12"/>
      <c r="I156" s="192"/>
      <c r="J156" s="192"/>
      <c r="L156" s="189"/>
    </row>
    <row r="157">
      <c r="B157" s="12"/>
      <c r="C157" s="12"/>
      <c r="D157" s="12"/>
      <c r="I157" s="192"/>
      <c r="J157" s="192"/>
      <c r="L157" s="189"/>
    </row>
    <row r="158">
      <c r="B158" s="12"/>
      <c r="C158" s="12"/>
      <c r="D158" s="12"/>
      <c r="I158" s="192"/>
      <c r="J158" s="192"/>
      <c r="L158" s="189"/>
    </row>
    <row r="159">
      <c r="B159" s="12"/>
      <c r="C159" s="12"/>
      <c r="D159" s="12"/>
      <c r="I159" s="192"/>
      <c r="J159" s="192"/>
      <c r="L159" s="189"/>
    </row>
    <row r="160">
      <c r="B160" s="12"/>
      <c r="C160" s="12"/>
      <c r="D160" s="12"/>
      <c r="I160" s="192"/>
      <c r="J160" s="192"/>
      <c r="L160" s="189"/>
    </row>
    <row r="161">
      <c r="B161" s="12"/>
      <c r="C161" s="12"/>
      <c r="D161" s="12"/>
      <c r="I161" s="192"/>
      <c r="J161" s="192"/>
      <c r="L161" s="189"/>
    </row>
    <row r="162">
      <c r="B162" s="12"/>
      <c r="C162" s="12"/>
      <c r="D162" s="12"/>
      <c r="I162" s="192"/>
      <c r="J162" s="192"/>
      <c r="L162" s="189"/>
    </row>
    <row r="163">
      <c r="B163" s="12"/>
      <c r="C163" s="12"/>
      <c r="D163" s="12"/>
      <c r="I163" s="192"/>
      <c r="J163" s="192"/>
      <c r="L163" s="189"/>
    </row>
    <row r="164">
      <c r="B164" s="12"/>
      <c r="C164" s="12"/>
      <c r="D164" s="12"/>
      <c r="I164" s="192"/>
      <c r="J164" s="192"/>
      <c r="L164" s="189"/>
    </row>
    <row r="165">
      <c r="B165" s="12"/>
      <c r="C165" s="12"/>
      <c r="D165" s="12"/>
      <c r="I165" s="192"/>
      <c r="J165" s="192"/>
      <c r="L165" s="189"/>
    </row>
    <row r="166">
      <c r="B166" s="12"/>
      <c r="C166" s="12"/>
      <c r="D166" s="12"/>
      <c r="I166" s="192"/>
      <c r="J166" s="192"/>
      <c r="L166" s="189"/>
    </row>
    <row r="167">
      <c r="B167" s="12"/>
      <c r="C167" s="12"/>
      <c r="D167" s="12"/>
      <c r="I167" s="192"/>
      <c r="J167" s="192"/>
      <c r="L167" s="189"/>
    </row>
    <row r="168">
      <c r="B168" s="12"/>
      <c r="C168" s="12"/>
      <c r="D168" s="12"/>
      <c r="I168" s="192"/>
      <c r="J168" s="192"/>
      <c r="L168" s="189"/>
    </row>
    <row r="169">
      <c r="B169" s="12"/>
      <c r="C169" s="12"/>
      <c r="D169" s="12"/>
      <c r="I169" s="192"/>
      <c r="J169" s="192"/>
      <c r="L169" s="189"/>
    </row>
    <row r="170">
      <c r="B170" s="12"/>
      <c r="C170" s="12"/>
      <c r="D170" s="12"/>
      <c r="I170" s="192"/>
      <c r="J170" s="192"/>
      <c r="L170" s="189"/>
    </row>
    <row r="171">
      <c r="B171" s="12"/>
      <c r="C171" s="12"/>
      <c r="D171" s="12"/>
      <c r="I171" s="192"/>
      <c r="J171" s="192"/>
      <c r="L171" s="189"/>
    </row>
    <row r="172">
      <c r="B172" s="12"/>
      <c r="C172" s="12"/>
      <c r="D172" s="12"/>
      <c r="I172" s="192"/>
      <c r="J172" s="192"/>
      <c r="L172" s="189"/>
    </row>
    <row r="173">
      <c r="B173" s="12"/>
      <c r="C173" s="12"/>
      <c r="D173" s="12"/>
      <c r="I173" s="192"/>
      <c r="J173" s="192"/>
      <c r="L173" s="189"/>
    </row>
    <row r="174">
      <c r="B174" s="12"/>
      <c r="C174" s="12"/>
      <c r="D174" s="12"/>
      <c r="I174" s="192"/>
      <c r="J174" s="192"/>
      <c r="L174" s="189"/>
    </row>
    <row r="175">
      <c r="B175" s="12"/>
      <c r="C175" s="12"/>
      <c r="D175" s="12"/>
      <c r="I175" s="192"/>
      <c r="J175" s="192"/>
      <c r="L175" s="189"/>
    </row>
    <row r="176">
      <c r="B176" s="12"/>
      <c r="C176" s="12"/>
      <c r="D176" s="12"/>
      <c r="I176" s="192"/>
      <c r="J176" s="192"/>
      <c r="L176" s="189"/>
    </row>
    <row r="177">
      <c r="B177" s="12"/>
      <c r="C177" s="12"/>
      <c r="D177" s="12"/>
      <c r="I177" s="192"/>
      <c r="J177" s="192"/>
      <c r="L177" s="189"/>
    </row>
    <row r="178">
      <c r="B178" s="12"/>
      <c r="C178" s="12"/>
      <c r="D178" s="12"/>
      <c r="I178" s="192"/>
      <c r="J178" s="192"/>
      <c r="L178" s="189"/>
    </row>
    <row r="179">
      <c r="B179" s="12"/>
      <c r="C179" s="12"/>
      <c r="D179" s="12"/>
      <c r="I179" s="192"/>
      <c r="J179" s="192"/>
      <c r="L179" s="189"/>
    </row>
    <row r="180">
      <c r="B180" s="12"/>
      <c r="C180" s="12"/>
      <c r="D180" s="12"/>
      <c r="I180" s="192"/>
      <c r="J180" s="192"/>
      <c r="L180" s="189"/>
    </row>
    <row r="181">
      <c r="B181" s="12"/>
      <c r="C181" s="12"/>
      <c r="D181" s="12"/>
      <c r="I181" s="192"/>
      <c r="J181" s="192"/>
      <c r="L181" s="189"/>
    </row>
    <row r="182">
      <c r="B182" s="12"/>
      <c r="C182" s="12"/>
      <c r="D182" s="12"/>
      <c r="I182" s="192"/>
      <c r="J182" s="192"/>
      <c r="L182" s="189"/>
    </row>
    <row r="183">
      <c r="B183" s="12"/>
      <c r="C183" s="12"/>
      <c r="D183" s="12"/>
      <c r="I183" s="192"/>
      <c r="J183" s="192"/>
      <c r="L183" s="189"/>
    </row>
    <row r="184">
      <c r="B184" s="12"/>
      <c r="C184" s="12"/>
      <c r="D184" s="12"/>
      <c r="I184" s="192"/>
      <c r="J184" s="192"/>
      <c r="L184" s="189"/>
    </row>
    <row r="185">
      <c r="B185" s="12"/>
      <c r="C185" s="12"/>
      <c r="D185" s="12"/>
      <c r="I185" s="192"/>
      <c r="J185" s="192"/>
      <c r="L185" s="189"/>
    </row>
    <row r="186">
      <c r="B186" s="12"/>
      <c r="C186" s="12"/>
      <c r="D186" s="12"/>
      <c r="I186" s="192"/>
      <c r="J186" s="192"/>
      <c r="L186" s="189"/>
    </row>
    <row r="187">
      <c r="B187" s="12"/>
      <c r="C187" s="12"/>
      <c r="D187" s="12"/>
      <c r="I187" s="192"/>
      <c r="J187" s="192"/>
      <c r="L187" s="189"/>
    </row>
    <row r="188">
      <c r="B188" s="12"/>
      <c r="C188" s="12"/>
      <c r="D188" s="12"/>
      <c r="I188" s="192"/>
      <c r="J188" s="192"/>
      <c r="L188" s="189"/>
    </row>
    <row r="189">
      <c r="B189" s="12"/>
      <c r="C189" s="12"/>
      <c r="D189" s="12"/>
      <c r="I189" s="192"/>
      <c r="J189" s="192"/>
      <c r="L189" s="189"/>
    </row>
    <row r="190">
      <c r="B190" s="12"/>
      <c r="C190" s="12"/>
      <c r="D190" s="12"/>
      <c r="I190" s="192"/>
      <c r="J190" s="192"/>
      <c r="L190" s="189"/>
    </row>
    <row r="191">
      <c r="B191" s="12"/>
      <c r="C191" s="12"/>
      <c r="D191" s="12"/>
      <c r="I191" s="192"/>
      <c r="J191" s="192"/>
      <c r="L191" s="189"/>
    </row>
    <row r="192">
      <c r="B192" s="12"/>
      <c r="C192" s="12"/>
      <c r="D192" s="12"/>
      <c r="I192" s="192"/>
      <c r="J192" s="192"/>
      <c r="L192" s="189"/>
    </row>
    <row r="193">
      <c r="B193" s="12"/>
      <c r="C193" s="12"/>
      <c r="D193" s="12"/>
      <c r="I193" s="192"/>
      <c r="J193" s="192"/>
      <c r="L193" s="189"/>
    </row>
    <row r="194">
      <c r="B194" s="12"/>
      <c r="C194" s="12"/>
      <c r="D194" s="12"/>
      <c r="I194" s="192"/>
      <c r="J194" s="192"/>
      <c r="L194" s="189"/>
    </row>
    <row r="195">
      <c r="B195" s="12"/>
      <c r="C195" s="12"/>
      <c r="D195" s="12"/>
      <c r="I195" s="192"/>
      <c r="J195" s="192"/>
      <c r="L195" s="189"/>
    </row>
    <row r="196">
      <c r="B196" s="12"/>
      <c r="C196" s="12"/>
      <c r="D196" s="12"/>
      <c r="I196" s="192"/>
      <c r="J196" s="192"/>
      <c r="L196" s="189"/>
    </row>
    <row r="197">
      <c r="B197" s="12"/>
      <c r="C197" s="12"/>
      <c r="D197" s="12"/>
      <c r="I197" s="192"/>
      <c r="J197" s="192"/>
      <c r="L197" s="189"/>
    </row>
    <row r="198">
      <c r="B198" s="12"/>
      <c r="C198" s="12"/>
      <c r="D198" s="12"/>
      <c r="I198" s="192"/>
      <c r="J198" s="192"/>
      <c r="L198" s="189"/>
    </row>
    <row r="199">
      <c r="B199" s="12"/>
      <c r="C199" s="12"/>
      <c r="D199" s="12"/>
      <c r="I199" s="192"/>
      <c r="J199" s="192"/>
      <c r="L199" s="189"/>
    </row>
    <row r="200">
      <c r="B200" s="12"/>
      <c r="C200" s="12"/>
      <c r="D200" s="12"/>
      <c r="I200" s="192"/>
      <c r="J200" s="192"/>
      <c r="L200" s="189"/>
    </row>
    <row r="201">
      <c r="B201" s="12"/>
      <c r="C201" s="12"/>
      <c r="D201" s="12"/>
      <c r="I201" s="192"/>
      <c r="J201" s="192"/>
      <c r="L201" s="189"/>
    </row>
    <row r="202">
      <c r="B202" s="12"/>
      <c r="C202" s="12"/>
      <c r="D202" s="12"/>
      <c r="I202" s="192"/>
      <c r="J202" s="192"/>
      <c r="L202" s="189"/>
    </row>
    <row r="203">
      <c r="B203" s="12"/>
      <c r="C203" s="12"/>
      <c r="D203" s="12"/>
      <c r="I203" s="192"/>
      <c r="J203" s="192"/>
      <c r="L203" s="189"/>
    </row>
    <row r="204">
      <c r="B204" s="12"/>
      <c r="C204" s="12"/>
      <c r="D204" s="12"/>
      <c r="I204" s="192"/>
      <c r="J204" s="192"/>
      <c r="L204" s="189"/>
    </row>
    <row r="205">
      <c r="B205" s="12"/>
      <c r="C205" s="12"/>
      <c r="D205" s="12"/>
      <c r="I205" s="192"/>
      <c r="J205" s="192"/>
      <c r="L205" s="189"/>
    </row>
    <row r="206">
      <c r="B206" s="12"/>
      <c r="C206" s="12"/>
      <c r="D206" s="12"/>
      <c r="I206" s="192"/>
      <c r="J206" s="192"/>
      <c r="L206" s="189"/>
    </row>
    <row r="207">
      <c r="B207" s="12"/>
      <c r="C207" s="12"/>
      <c r="D207" s="12"/>
      <c r="I207" s="192"/>
      <c r="J207" s="192"/>
      <c r="L207" s="189"/>
    </row>
    <row r="208">
      <c r="B208" s="12"/>
      <c r="C208" s="12"/>
      <c r="D208" s="12"/>
      <c r="I208" s="192"/>
      <c r="J208" s="192"/>
      <c r="L208" s="189"/>
    </row>
    <row r="209">
      <c r="B209" s="12"/>
      <c r="C209" s="12"/>
      <c r="D209" s="12"/>
      <c r="I209" s="192"/>
      <c r="J209" s="192"/>
      <c r="L209" s="189"/>
    </row>
    <row r="210">
      <c r="B210" s="12"/>
      <c r="C210" s="12"/>
      <c r="D210" s="12"/>
      <c r="I210" s="192"/>
      <c r="J210" s="192"/>
      <c r="L210" s="189"/>
    </row>
    <row r="211">
      <c r="B211" s="12"/>
      <c r="C211" s="12"/>
      <c r="D211" s="12"/>
      <c r="I211" s="192"/>
      <c r="J211" s="192"/>
      <c r="L211" s="189"/>
    </row>
    <row r="212">
      <c r="B212" s="12"/>
      <c r="C212" s="12"/>
      <c r="D212" s="12"/>
      <c r="I212" s="192"/>
      <c r="J212" s="192"/>
      <c r="L212" s="189"/>
    </row>
    <row r="213">
      <c r="B213" s="12"/>
      <c r="C213" s="12"/>
      <c r="D213" s="12"/>
      <c r="I213" s="192"/>
      <c r="J213" s="192"/>
      <c r="L213" s="189"/>
    </row>
    <row r="214">
      <c r="B214" s="12"/>
      <c r="C214" s="12"/>
      <c r="D214" s="12"/>
      <c r="I214" s="192"/>
      <c r="J214" s="192"/>
      <c r="L214" s="189"/>
    </row>
    <row r="215">
      <c r="B215" s="12"/>
      <c r="C215" s="12"/>
      <c r="D215" s="12"/>
      <c r="I215" s="192"/>
      <c r="J215" s="192"/>
      <c r="L215" s="189"/>
    </row>
    <row r="216">
      <c r="B216" s="12"/>
      <c r="C216" s="12"/>
      <c r="D216" s="12"/>
      <c r="I216" s="192"/>
      <c r="J216" s="192"/>
      <c r="L216" s="189"/>
    </row>
    <row r="217">
      <c r="B217" s="12"/>
      <c r="C217" s="12"/>
      <c r="D217" s="12"/>
      <c r="I217" s="192"/>
      <c r="J217" s="192"/>
      <c r="L217" s="189"/>
    </row>
    <row r="218">
      <c r="B218" s="12"/>
      <c r="C218" s="12"/>
      <c r="D218" s="12"/>
      <c r="I218" s="192"/>
      <c r="J218" s="192"/>
      <c r="L218" s="189"/>
    </row>
    <row r="219">
      <c r="B219" s="12"/>
      <c r="C219" s="12"/>
      <c r="D219" s="12"/>
      <c r="I219" s="192"/>
      <c r="J219" s="192"/>
      <c r="L219" s="189"/>
    </row>
    <row r="220">
      <c r="B220" s="12"/>
      <c r="C220" s="12"/>
      <c r="D220" s="12"/>
      <c r="I220" s="192"/>
      <c r="J220" s="192"/>
      <c r="L220" s="189"/>
    </row>
    <row r="221">
      <c r="B221" s="12"/>
      <c r="C221" s="12"/>
      <c r="D221" s="12"/>
      <c r="I221" s="192"/>
      <c r="J221" s="192"/>
      <c r="L221" s="189"/>
    </row>
    <row r="222">
      <c r="B222" s="12"/>
      <c r="C222" s="12"/>
      <c r="D222" s="12"/>
      <c r="I222" s="192"/>
      <c r="J222" s="192"/>
      <c r="L222" s="189"/>
    </row>
    <row r="223">
      <c r="B223" s="12"/>
      <c r="C223" s="12"/>
      <c r="D223" s="12"/>
      <c r="I223" s="192"/>
      <c r="J223" s="192"/>
      <c r="L223" s="189"/>
    </row>
    <row r="224">
      <c r="B224" s="12"/>
      <c r="C224" s="12"/>
      <c r="D224" s="12"/>
      <c r="I224" s="192"/>
      <c r="J224" s="192"/>
      <c r="L224" s="189"/>
    </row>
    <row r="225">
      <c r="B225" s="12"/>
      <c r="C225" s="12"/>
      <c r="D225" s="12"/>
      <c r="I225" s="192"/>
      <c r="J225" s="192"/>
      <c r="L225" s="189"/>
    </row>
    <row r="226">
      <c r="B226" s="12"/>
      <c r="C226" s="12"/>
      <c r="D226" s="12"/>
      <c r="I226" s="192"/>
      <c r="J226" s="192"/>
      <c r="L226" s="189"/>
    </row>
    <row r="227">
      <c r="B227" s="12"/>
      <c r="C227" s="12"/>
      <c r="D227" s="12"/>
      <c r="I227" s="192"/>
      <c r="J227" s="192"/>
      <c r="L227" s="189"/>
    </row>
    <row r="228">
      <c r="B228" s="12"/>
      <c r="C228" s="12"/>
      <c r="D228" s="12"/>
      <c r="I228" s="192"/>
      <c r="J228" s="192"/>
      <c r="L228" s="189"/>
    </row>
    <row r="229">
      <c r="B229" s="12"/>
      <c r="C229" s="12"/>
      <c r="D229" s="12"/>
      <c r="I229" s="192"/>
      <c r="J229" s="192"/>
      <c r="L229" s="189"/>
    </row>
    <row r="230">
      <c r="B230" s="12"/>
      <c r="C230" s="12"/>
      <c r="D230" s="12"/>
      <c r="I230" s="192"/>
      <c r="J230" s="192"/>
      <c r="L230" s="189"/>
    </row>
    <row r="231">
      <c r="B231" s="12"/>
      <c r="C231" s="12"/>
      <c r="D231" s="12"/>
      <c r="I231" s="192"/>
      <c r="J231" s="192"/>
      <c r="L231" s="189"/>
    </row>
    <row r="232">
      <c r="B232" s="12"/>
      <c r="C232" s="12"/>
      <c r="D232" s="12"/>
      <c r="I232" s="192"/>
      <c r="J232" s="192"/>
      <c r="L232" s="189"/>
    </row>
    <row r="233">
      <c r="B233" s="12"/>
      <c r="C233" s="12"/>
      <c r="D233" s="12"/>
      <c r="I233" s="192"/>
      <c r="J233" s="192"/>
      <c r="L233" s="189"/>
    </row>
    <row r="234">
      <c r="B234" s="12"/>
      <c r="C234" s="12"/>
      <c r="D234" s="12"/>
      <c r="I234" s="192"/>
      <c r="J234" s="192"/>
      <c r="L234" s="189"/>
    </row>
    <row r="235">
      <c r="B235" s="12"/>
      <c r="C235" s="12"/>
      <c r="D235" s="12"/>
      <c r="I235" s="192"/>
      <c r="J235" s="192"/>
      <c r="L235" s="189"/>
    </row>
    <row r="236">
      <c r="B236" s="12"/>
      <c r="C236" s="12"/>
      <c r="D236" s="12"/>
      <c r="I236" s="192"/>
      <c r="J236" s="192"/>
      <c r="L236" s="189"/>
    </row>
    <row r="237">
      <c r="B237" s="12"/>
      <c r="C237" s="12"/>
      <c r="D237" s="12"/>
      <c r="I237" s="192"/>
      <c r="J237" s="192"/>
      <c r="L237" s="189"/>
    </row>
    <row r="238">
      <c r="B238" s="12"/>
      <c r="C238" s="12"/>
      <c r="D238" s="12"/>
      <c r="I238" s="192"/>
      <c r="J238" s="192"/>
      <c r="L238" s="189"/>
    </row>
    <row r="239">
      <c r="B239" s="12"/>
      <c r="C239" s="12"/>
      <c r="D239" s="12"/>
      <c r="I239" s="192"/>
      <c r="J239" s="192"/>
      <c r="L239" s="189"/>
    </row>
    <row r="240">
      <c r="B240" s="12"/>
      <c r="C240" s="12"/>
      <c r="D240" s="12"/>
      <c r="I240" s="192"/>
      <c r="J240" s="192"/>
      <c r="L240" s="189"/>
    </row>
    <row r="241">
      <c r="B241" s="12"/>
      <c r="C241" s="12"/>
      <c r="D241" s="12"/>
      <c r="I241" s="192"/>
      <c r="J241" s="192"/>
      <c r="L241" s="189"/>
    </row>
    <row r="242">
      <c r="B242" s="12"/>
      <c r="C242" s="12"/>
      <c r="D242" s="12"/>
      <c r="I242" s="192"/>
      <c r="J242" s="192"/>
      <c r="L242" s="189"/>
    </row>
    <row r="243">
      <c r="B243" s="12"/>
      <c r="C243" s="12"/>
      <c r="D243" s="12"/>
      <c r="I243" s="192"/>
      <c r="J243" s="192"/>
      <c r="L243" s="189"/>
    </row>
    <row r="244">
      <c r="B244" s="12"/>
      <c r="C244" s="12"/>
      <c r="D244" s="12"/>
      <c r="I244" s="192"/>
      <c r="J244" s="192"/>
      <c r="L244" s="189"/>
    </row>
    <row r="245">
      <c r="B245" s="12"/>
      <c r="C245" s="12"/>
      <c r="D245" s="12"/>
      <c r="I245" s="192"/>
      <c r="J245" s="192"/>
      <c r="L245" s="189"/>
    </row>
    <row r="246">
      <c r="B246" s="12"/>
      <c r="C246" s="12"/>
      <c r="D246" s="12"/>
      <c r="I246" s="192"/>
      <c r="J246" s="192"/>
      <c r="L246" s="189"/>
    </row>
    <row r="247">
      <c r="B247" s="12"/>
      <c r="C247" s="12"/>
      <c r="D247" s="12"/>
      <c r="I247" s="192"/>
      <c r="J247" s="192"/>
      <c r="L247" s="189"/>
    </row>
    <row r="248">
      <c r="B248" s="12"/>
      <c r="C248" s="12"/>
      <c r="D248" s="12"/>
      <c r="I248" s="192"/>
      <c r="J248" s="192"/>
      <c r="L248" s="189"/>
    </row>
    <row r="249">
      <c r="B249" s="12"/>
      <c r="C249" s="12"/>
      <c r="D249" s="12"/>
      <c r="I249" s="192"/>
      <c r="J249" s="192"/>
      <c r="L249" s="189"/>
    </row>
    <row r="250">
      <c r="B250" s="12"/>
      <c r="C250" s="12"/>
      <c r="D250" s="12"/>
      <c r="I250" s="192"/>
      <c r="J250" s="192"/>
      <c r="L250" s="189"/>
    </row>
    <row r="251">
      <c r="B251" s="12"/>
      <c r="C251" s="12"/>
      <c r="D251" s="12"/>
      <c r="I251" s="192"/>
      <c r="J251" s="192"/>
      <c r="L251" s="189"/>
    </row>
    <row r="252">
      <c r="B252" s="12"/>
      <c r="C252" s="12"/>
      <c r="D252" s="12"/>
      <c r="I252" s="192"/>
      <c r="J252" s="192"/>
      <c r="L252" s="189"/>
    </row>
    <row r="253">
      <c r="B253" s="12"/>
      <c r="C253" s="12"/>
      <c r="D253" s="12"/>
      <c r="I253" s="192"/>
      <c r="J253" s="192"/>
      <c r="L253" s="189"/>
    </row>
    <row r="254">
      <c r="B254" s="12"/>
      <c r="C254" s="12"/>
      <c r="D254" s="12"/>
      <c r="I254" s="192"/>
      <c r="J254" s="192"/>
      <c r="L254" s="189"/>
    </row>
    <row r="255">
      <c r="B255" s="12"/>
      <c r="C255" s="12"/>
      <c r="D255" s="12"/>
      <c r="I255" s="192"/>
      <c r="J255" s="192"/>
      <c r="L255" s="189"/>
    </row>
    <row r="256">
      <c r="B256" s="12"/>
      <c r="C256" s="12"/>
      <c r="D256" s="12"/>
      <c r="I256" s="192"/>
      <c r="J256" s="192"/>
      <c r="L256" s="189"/>
    </row>
    <row r="257">
      <c r="B257" s="12"/>
      <c r="C257" s="12"/>
      <c r="D257" s="12"/>
      <c r="I257" s="192"/>
      <c r="J257" s="192"/>
      <c r="L257" s="189"/>
    </row>
    <row r="258">
      <c r="B258" s="12"/>
      <c r="C258" s="12"/>
      <c r="D258" s="12"/>
      <c r="I258" s="192"/>
      <c r="J258" s="192"/>
      <c r="L258" s="189"/>
    </row>
    <row r="259">
      <c r="B259" s="12"/>
      <c r="C259" s="12"/>
      <c r="D259" s="12"/>
      <c r="I259" s="192"/>
      <c r="J259" s="192"/>
      <c r="L259" s="189"/>
    </row>
    <row r="260">
      <c r="B260" s="12"/>
      <c r="C260" s="12"/>
      <c r="D260" s="12"/>
      <c r="I260" s="192"/>
      <c r="J260" s="192"/>
      <c r="L260" s="189"/>
    </row>
    <row r="261">
      <c r="B261" s="12"/>
      <c r="C261" s="12"/>
      <c r="D261" s="12"/>
      <c r="I261" s="192"/>
      <c r="J261" s="192"/>
      <c r="L261" s="189"/>
    </row>
    <row r="262">
      <c r="B262" s="12"/>
      <c r="C262" s="12"/>
      <c r="D262" s="12"/>
      <c r="I262" s="192"/>
      <c r="J262" s="192"/>
      <c r="L262" s="189"/>
    </row>
    <row r="263">
      <c r="B263" s="12"/>
      <c r="C263" s="12"/>
      <c r="D263" s="12"/>
      <c r="I263" s="192"/>
      <c r="J263" s="192"/>
      <c r="L263" s="189"/>
    </row>
    <row r="264">
      <c r="B264" s="12"/>
      <c r="C264" s="12"/>
      <c r="D264" s="12"/>
      <c r="I264" s="192"/>
      <c r="J264" s="192"/>
      <c r="L264" s="189"/>
    </row>
    <row r="265">
      <c r="B265" s="12"/>
      <c r="C265" s="12"/>
      <c r="D265" s="12"/>
      <c r="I265" s="192"/>
      <c r="J265" s="192"/>
      <c r="L265" s="189"/>
    </row>
    <row r="266">
      <c r="B266" s="12"/>
      <c r="C266" s="12"/>
      <c r="D266" s="12"/>
      <c r="I266" s="192"/>
      <c r="J266" s="192"/>
      <c r="L266" s="189"/>
    </row>
    <row r="267">
      <c r="B267" s="12"/>
      <c r="C267" s="12"/>
      <c r="D267" s="12"/>
      <c r="I267" s="192"/>
      <c r="J267" s="192"/>
      <c r="L267" s="189"/>
    </row>
    <row r="268">
      <c r="B268" s="12"/>
      <c r="C268" s="12"/>
      <c r="D268" s="12"/>
      <c r="I268" s="192"/>
      <c r="J268" s="192"/>
      <c r="L268" s="189"/>
    </row>
    <row r="269">
      <c r="B269" s="12"/>
      <c r="C269" s="12"/>
      <c r="D269" s="12"/>
      <c r="I269" s="192"/>
      <c r="J269" s="192"/>
      <c r="L269" s="189"/>
    </row>
    <row r="270">
      <c r="B270" s="12"/>
      <c r="C270" s="12"/>
      <c r="D270" s="12"/>
      <c r="I270" s="192"/>
      <c r="J270" s="192"/>
      <c r="L270" s="189"/>
    </row>
    <row r="271">
      <c r="B271" s="12"/>
      <c r="C271" s="12"/>
      <c r="D271" s="12"/>
      <c r="I271" s="192"/>
      <c r="J271" s="192"/>
      <c r="L271" s="189"/>
    </row>
    <row r="272">
      <c r="B272" s="12"/>
      <c r="C272" s="12"/>
      <c r="D272" s="12"/>
      <c r="I272" s="192"/>
      <c r="J272" s="192"/>
      <c r="L272" s="189"/>
    </row>
    <row r="273">
      <c r="B273" s="12"/>
      <c r="C273" s="12"/>
      <c r="D273" s="12"/>
      <c r="I273" s="192"/>
      <c r="J273" s="192"/>
      <c r="L273" s="189"/>
    </row>
    <row r="274">
      <c r="B274" s="12"/>
      <c r="C274" s="12"/>
      <c r="D274" s="12"/>
      <c r="I274" s="192"/>
      <c r="J274" s="192"/>
      <c r="L274" s="189"/>
    </row>
    <row r="275">
      <c r="B275" s="12"/>
      <c r="C275" s="12"/>
      <c r="D275" s="12"/>
      <c r="I275" s="192"/>
      <c r="J275" s="192"/>
      <c r="L275" s="189"/>
    </row>
    <row r="276">
      <c r="B276" s="12"/>
      <c r="C276" s="12"/>
      <c r="D276" s="12"/>
      <c r="I276" s="192"/>
      <c r="J276" s="192"/>
      <c r="L276" s="189"/>
    </row>
    <row r="277">
      <c r="B277" s="12"/>
      <c r="C277" s="12"/>
      <c r="D277" s="12"/>
      <c r="I277" s="192"/>
      <c r="J277" s="192"/>
      <c r="L277" s="189"/>
    </row>
    <row r="278">
      <c r="B278" s="12"/>
      <c r="C278" s="12"/>
      <c r="D278" s="12"/>
      <c r="I278" s="192"/>
      <c r="J278" s="192"/>
      <c r="L278" s="189"/>
    </row>
    <row r="279">
      <c r="B279" s="12"/>
      <c r="C279" s="12"/>
      <c r="D279" s="12"/>
      <c r="I279" s="192"/>
      <c r="J279" s="192"/>
      <c r="L279" s="189"/>
    </row>
    <row r="280">
      <c r="B280" s="12"/>
      <c r="C280" s="12"/>
      <c r="D280" s="12"/>
      <c r="I280" s="192"/>
      <c r="J280" s="192"/>
      <c r="L280" s="189"/>
    </row>
    <row r="281">
      <c r="B281" s="12"/>
      <c r="C281" s="12"/>
      <c r="D281" s="12"/>
      <c r="I281" s="192"/>
      <c r="J281" s="192"/>
      <c r="L281" s="189"/>
    </row>
    <row r="282">
      <c r="B282" s="12"/>
      <c r="C282" s="12"/>
      <c r="D282" s="12"/>
      <c r="I282" s="192"/>
      <c r="J282" s="192"/>
      <c r="L282" s="189"/>
    </row>
    <row r="283">
      <c r="B283" s="12"/>
      <c r="C283" s="12"/>
      <c r="D283" s="12"/>
      <c r="I283" s="192"/>
      <c r="J283" s="192"/>
      <c r="L283" s="189"/>
    </row>
    <row r="284">
      <c r="B284" s="12"/>
      <c r="C284" s="12"/>
      <c r="D284" s="12"/>
      <c r="I284" s="192"/>
      <c r="J284" s="192"/>
      <c r="L284" s="189"/>
    </row>
    <row r="285">
      <c r="B285" s="12"/>
      <c r="C285" s="12"/>
      <c r="D285" s="12"/>
      <c r="I285" s="192"/>
      <c r="J285" s="192"/>
      <c r="L285" s="189"/>
    </row>
    <row r="286">
      <c r="B286" s="12"/>
      <c r="C286" s="12"/>
      <c r="D286" s="12"/>
      <c r="I286" s="192"/>
      <c r="J286" s="192"/>
      <c r="L286" s="189"/>
    </row>
    <row r="287">
      <c r="B287" s="12"/>
      <c r="C287" s="12"/>
      <c r="D287" s="12"/>
      <c r="I287" s="192"/>
      <c r="J287" s="192"/>
      <c r="L287" s="189"/>
    </row>
    <row r="288">
      <c r="B288" s="12"/>
      <c r="C288" s="12"/>
      <c r="D288" s="12"/>
      <c r="I288" s="192"/>
      <c r="J288" s="192"/>
      <c r="L288" s="189"/>
    </row>
    <row r="289">
      <c r="B289" s="12"/>
      <c r="C289" s="12"/>
      <c r="D289" s="12"/>
      <c r="I289" s="192"/>
      <c r="J289" s="192"/>
      <c r="L289" s="189"/>
    </row>
    <row r="290">
      <c r="B290" s="12"/>
      <c r="C290" s="12"/>
      <c r="D290" s="12"/>
      <c r="I290" s="192"/>
      <c r="J290" s="192"/>
      <c r="L290" s="189"/>
    </row>
    <row r="291">
      <c r="B291" s="12"/>
      <c r="C291" s="12"/>
      <c r="D291" s="12"/>
      <c r="I291" s="192"/>
      <c r="J291" s="192"/>
      <c r="L291" s="189"/>
    </row>
    <row r="292">
      <c r="B292" s="12"/>
      <c r="C292" s="12"/>
      <c r="D292" s="12"/>
      <c r="I292" s="192"/>
      <c r="J292" s="192"/>
      <c r="L292" s="189"/>
    </row>
    <row r="293">
      <c r="B293" s="12"/>
      <c r="C293" s="12"/>
      <c r="D293" s="12"/>
      <c r="I293" s="192"/>
      <c r="J293" s="192"/>
      <c r="L293" s="189"/>
    </row>
    <row r="294">
      <c r="B294" s="12"/>
      <c r="C294" s="12"/>
      <c r="D294" s="12"/>
      <c r="I294" s="192"/>
      <c r="J294" s="192"/>
      <c r="L294" s="189"/>
    </row>
    <row r="295">
      <c r="B295" s="12"/>
      <c r="C295" s="12"/>
      <c r="D295" s="12"/>
      <c r="I295" s="192"/>
      <c r="J295" s="192"/>
      <c r="L295" s="189"/>
    </row>
    <row r="296">
      <c r="B296" s="12"/>
      <c r="C296" s="12"/>
      <c r="D296" s="12"/>
      <c r="I296" s="192"/>
      <c r="J296" s="192"/>
      <c r="L296" s="189"/>
    </row>
    <row r="297">
      <c r="B297" s="12"/>
      <c r="C297" s="12"/>
      <c r="D297" s="12"/>
      <c r="I297" s="192"/>
      <c r="J297" s="192"/>
      <c r="L297" s="189"/>
    </row>
    <row r="298">
      <c r="B298" s="12"/>
      <c r="C298" s="12"/>
      <c r="D298" s="12"/>
      <c r="I298" s="192"/>
      <c r="J298" s="192"/>
      <c r="L298" s="189"/>
    </row>
    <row r="299">
      <c r="B299" s="12"/>
      <c r="C299" s="12"/>
      <c r="D299" s="12"/>
      <c r="I299" s="192"/>
      <c r="J299" s="192"/>
      <c r="L299" s="189"/>
    </row>
    <row r="300">
      <c r="B300" s="12"/>
      <c r="C300" s="12"/>
      <c r="D300" s="12"/>
      <c r="I300" s="192"/>
      <c r="J300" s="192"/>
      <c r="L300" s="189"/>
    </row>
    <row r="301">
      <c r="B301" s="12"/>
      <c r="C301" s="12"/>
      <c r="D301" s="12"/>
      <c r="I301" s="192"/>
      <c r="J301" s="192"/>
      <c r="L301" s="189"/>
    </row>
    <row r="302">
      <c r="B302" s="12"/>
      <c r="C302" s="12"/>
      <c r="D302" s="12"/>
      <c r="I302" s="192"/>
      <c r="J302" s="192"/>
      <c r="L302" s="189"/>
    </row>
    <row r="303">
      <c r="B303" s="12"/>
      <c r="C303" s="12"/>
      <c r="D303" s="12"/>
      <c r="I303" s="192"/>
      <c r="J303" s="192"/>
      <c r="L303" s="189"/>
    </row>
    <row r="304">
      <c r="B304" s="12"/>
      <c r="C304" s="12"/>
      <c r="D304" s="12"/>
      <c r="I304" s="192"/>
      <c r="J304" s="192"/>
      <c r="L304" s="189"/>
    </row>
    <row r="305">
      <c r="B305" s="12"/>
      <c r="C305" s="12"/>
      <c r="D305" s="12"/>
      <c r="I305" s="192"/>
      <c r="J305" s="192"/>
      <c r="L305" s="189"/>
    </row>
    <row r="306">
      <c r="B306" s="12"/>
      <c r="C306" s="12"/>
      <c r="D306" s="12"/>
      <c r="I306" s="192"/>
      <c r="J306" s="192"/>
      <c r="L306" s="189"/>
    </row>
    <row r="307">
      <c r="B307" s="12"/>
      <c r="C307" s="12"/>
      <c r="D307" s="12"/>
      <c r="I307" s="192"/>
      <c r="J307" s="192"/>
      <c r="L307" s="189"/>
    </row>
    <row r="308">
      <c r="B308" s="12"/>
      <c r="C308" s="12"/>
      <c r="D308" s="12"/>
      <c r="I308" s="192"/>
      <c r="J308" s="192"/>
      <c r="L308" s="189"/>
    </row>
    <row r="309">
      <c r="B309" s="12"/>
      <c r="C309" s="12"/>
      <c r="D309" s="12"/>
      <c r="I309" s="192"/>
      <c r="J309" s="192"/>
      <c r="L309" s="189"/>
    </row>
    <row r="310">
      <c r="B310" s="12"/>
      <c r="C310" s="12"/>
      <c r="D310" s="12"/>
      <c r="I310" s="192"/>
      <c r="J310" s="192"/>
      <c r="L310" s="189"/>
    </row>
    <row r="311">
      <c r="B311" s="12"/>
      <c r="C311" s="12"/>
      <c r="D311" s="12"/>
      <c r="I311" s="192"/>
      <c r="J311" s="192"/>
      <c r="L311" s="189"/>
    </row>
    <row r="312">
      <c r="B312" s="12"/>
      <c r="C312" s="12"/>
      <c r="D312" s="12"/>
      <c r="I312" s="192"/>
      <c r="J312" s="192"/>
      <c r="L312" s="189"/>
    </row>
    <row r="313">
      <c r="B313" s="12"/>
      <c r="C313" s="12"/>
      <c r="D313" s="12"/>
      <c r="I313" s="192"/>
      <c r="J313" s="192"/>
      <c r="L313" s="189"/>
    </row>
    <row r="314">
      <c r="B314" s="12"/>
      <c r="C314" s="12"/>
      <c r="D314" s="12"/>
      <c r="I314" s="192"/>
      <c r="J314" s="192"/>
      <c r="L314" s="189"/>
    </row>
    <row r="315">
      <c r="B315" s="12"/>
      <c r="C315" s="12"/>
      <c r="D315" s="12"/>
      <c r="I315" s="192"/>
      <c r="J315" s="192"/>
      <c r="L315" s="189"/>
    </row>
    <row r="316">
      <c r="B316" s="12"/>
      <c r="C316" s="12"/>
      <c r="D316" s="12"/>
      <c r="I316" s="192"/>
      <c r="J316" s="192"/>
      <c r="L316" s="189"/>
    </row>
    <row r="317">
      <c r="B317" s="12"/>
      <c r="C317" s="12"/>
      <c r="D317" s="12"/>
      <c r="I317" s="192"/>
      <c r="J317" s="192"/>
      <c r="L317" s="189"/>
    </row>
    <row r="318">
      <c r="B318" s="12"/>
      <c r="C318" s="12"/>
      <c r="D318" s="12"/>
      <c r="I318" s="192"/>
      <c r="J318" s="192"/>
      <c r="L318" s="189"/>
    </row>
    <row r="319">
      <c r="B319" s="12"/>
      <c r="C319" s="12"/>
      <c r="D319" s="12"/>
      <c r="I319" s="192"/>
      <c r="J319" s="192"/>
      <c r="L319" s="189"/>
    </row>
    <row r="320">
      <c r="B320" s="12"/>
      <c r="C320" s="12"/>
      <c r="D320" s="12"/>
      <c r="I320" s="192"/>
      <c r="J320" s="192"/>
      <c r="L320" s="189"/>
    </row>
    <row r="321">
      <c r="B321" s="12"/>
      <c r="C321" s="12"/>
      <c r="D321" s="12"/>
      <c r="I321" s="192"/>
      <c r="J321" s="192"/>
      <c r="L321" s="189"/>
    </row>
    <row r="322">
      <c r="B322" s="12"/>
      <c r="C322" s="12"/>
      <c r="D322" s="12"/>
      <c r="I322" s="192"/>
      <c r="J322" s="192"/>
      <c r="L322" s="189"/>
    </row>
    <row r="323">
      <c r="B323" s="12"/>
      <c r="C323" s="12"/>
      <c r="D323" s="12"/>
      <c r="I323" s="192"/>
      <c r="J323" s="192"/>
      <c r="L323" s="189"/>
    </row>
    <row r="324">
      <c r="B324" s="12"/>
      <c r="C324" s="12"/>
      <c r="D324" s="12"/>
      <c r="I324" s="192"/>
      <c r="J324" s="192"/>
      <c r="L324" s="189"/>
    </row>
    <row r="325">
      <c r="B325" s="12"/>
      <c r="C325" s="12"/>
      <c r="D325" s="12"/>
      <c r="I325" s="192"/>
      <c r="J325" s="192"/>
      <c r="L325" s="189"/>
    </row>
    <row r="326">
      <c r="B326" s="12"/>
      <c r="C326" s="12"/>
      <c r="D326" s="12"/>
      <c r="I326" s="192"/>
      <c r="J326" s="192"/>
      <c r="L326" s="189"/>
    </row>
    <row r="327">
      <c r="B327" s="12"/>
      <c r="C327" s="12"/>
      <c r="D327" s="12"/>
      <c r="I327" s="192"/>
      <c r="J327" s="192"/>
      <c r="L327" s="189"/>
    </row>
    <row r="328">
      <c r="B328" s="12"/>
      <c r="C328" s="12"/>
      <c r="D328" s="12"/>
      <c r="I328" s="192"/>
      <c r="J328" s="192"/>
      <c r="L328" s="189"/>
    </row>
    <row r="329">
      <c r="B329" s="12"/>
      <c r="C329" s="12"/>
      <c r="D329" s="12"/>
      <c r="I329" s="192"/>
      <c r="J329" s="192"/>
      <c r="L329" s="189"/>
    </row>
    <row r="330">
      <c r="B330" s="12"/>
      <c r="C330" s="12"/>
      <c r="D330" s="12"/>
      <c r="I330" s="192"/>
      <c r="J330" s="192"/>
      <c r="L330" s="189"/>
    </row>
    <row r="331">
      <c r="B331" s="12"/>
      <c r="C331" s="12"/>
      <c r="D331" s="12"/>
      <c r="I331" s="192"/>
      <c r="J331" s="192"/>
      <c r="L331" s="189"/>
    </row>
    <row r="332">
      <c r="B332" s="12"/>
      <c r="C332" s="12"/>
      <c r="D332" s="12"/>
      <c r="I332" s="192"/>
      <c r="J332" s="192"/>
      <c r="L332" s="189"/>
    </row>
    <row r="333">
      <c r="B333" s="12"/>
      <c r="C333" s="12"/>
      <c r="D333" s="12"/>
      <c r="I333" s="192"/>
      <c r="J333" s="192"/>
      <c r="L333" s="189"/>
    </row>
    <row r="334">
      <c r="B334" s="12"/>
      <c r="C334" s="12"/>
      <c r="D334" s="12"/>
      <c r="I334" s="192"/>
      <c r="J334" s="192"/>
      <c r="L334" s="189"/>
    </row>
    <row r="335">
      <c r="B335" s="12"/>
      <c r="C335" s="12"/>
      <c r="D335" s="12"/>
      <c r="I335" s="192"/>
      <c r="J335" s="192"/>
      <c r="L335" s="189"/>
    </row>
    <row r="336">
      <c r="B336" s="12"/>
      <c r="C336" s="12"/>
      <c r="D336" s="12"/>
      <c r="I336" s="192"/>
      <c r="J336" s="192"/>
      <c r="L336" s="189"/>
    </row>
    <row r="337">
      <c r="B337" s="12"/>
      <c r="C337" s="12"/>
      <c r="D337" s="12"/>
      <c r="I337" s="192"/>
      <c r="J337" s="192"/>
      <c r="L337" s="189"/>
    </row>
    <row r="338">
      <c r="B338" s="12"/>
      <c r="C338" s="12"/>
      <c r="D338" s="12"/>
      <c r="I338" s="192"/>
      <c r="J338" s="192"/>
      <c r="L338" s="189"/>
    </row>
    <row r="339">
      <c r="B339" s="12"/>
      <c r="C339" s="12"/>
      <c r="D339" s="12"/>
      <c r="I339" s="192"/>
      <c r="J339" s="192"/>
      <c r="L339" s="189"/>
    </row>
    <row r="340">
      <c r="B340" s="12"/>
      <c r="C340" s="12"/>
      <c r="D340" s="12"/>
      <c r="I340" s="192"/>
      <c r="J340" s="192"/>
      <c r="L340" s="189"/>
    </row>
    <row r="341">
      <c r="B341" s="12"/>
      <c r="C341" s="12"/>
      <c r="D341" s="12"/>
      <c r="I341" s="192"/>
      <c r="J341" s="192"/>
      <c r="L341" s="189"/>
    </row>
    <row r="342">
      <c r="B342" s="12"/>
      <c r="C342" s="12"/>
      <c r="D342" s="12"/>
      <c r="I342" s="192"/>
      <c r="J342" s="192"/>
      <c r="L342" s="189"/>
    </row>
    <row r="343">
      <c r="B343" s="12"/>
      <c r="C343" s="12"/>
      <c r="D343" s="12"/>
      <c r="I343" s="192"/>
      <c r="J343" s="192"/>
      <c r="L343" s="189"/>
    </row>
    <row r="344">
      <c r="B344" s="12"/>
      <c r="C344" s="12"/>
      <c r="D344" s="12"/>
      <c r="I344" s="192"/>
      <c r="J344" s="192"/>
      <c r="L344" s="189"/>
    </row>
    <row r="345">
      <c r="B345" s="12"/>
      <c r="C345" s="12"/>
      <c r="D345" s="12"/>
      <c r="I345" s="192"/>
      <c r="J345" s="192"/>
      <c r="L345" s="189"/>
    </row>
    <row r="346">
      <c r="B346" s="12"/>
      <c r="C346" s="12"/>
      <c r="D346" s="12"/>
      <c r="I346" s="192"/>
      <c r="J346" s="192"/>
      <c r="L346" s="189"/>
    </row>
    <row r="347">
      <c r="B347" s="12"/>
      <c r="C347" s="12"/>
      <c r="D347" s="12"/>
      <c r="I347" s="192"/>
      <c r="J347" s="192"/>
      <c r="L347" s="189"/>
    </row>
    <row r="348">
      <c r="B348" s="12"/>
      <c r="C348" s="12"/>
      <c r="D348" s="12"/>
      <c r="I348" s="192"/>
      <c r="J348" s="192"/>
      <c r="L348" s="189"/>
    </row>
    <row r="349">
      <c r="B349" s="12"/>
      <c r="C349" s="12"/>
      <c r="D349" s="12"/>
      <c r="I349" s="192"/>
      <c r="J349" s="192"/>
      <c r="L349" s="189"/>
    </row>
    <row r="350">
      <c r="B350" s="12"/>
      <c r="C350" s="12"/>
      <c r="D350" s="12"/>
      <c r="I350" s="192"/>
      <c r="J350" s="192"/>
      <c r="L350" s="189"/>
    </row>
    <row r="351">
      <c r="B351" s="12"/>
      <c r="C351" s="12"/>
      <c r="D351" s="12"/>
      <c r="I351" s="192"/>
      <c r="J351" s="192"/>
      <c r="L351" s="189"/>
    </row>
    <row r="352">
      <c r="B352" s="12"/>
      <c r="C352" s="12"/>
      <c r="D352" s="12"/>
      <c r="I352" s="192"/>
      <c r="J352" s="192"/>
      <c r="L352" s="189"/>
    </row>
    <row r="353">
      <c r="B353" s="12"/>
      <c r="C353" s="12"/>
      <c r="D353" s="12"/>
      <c r="I353" s="192"/>
      <c r="J353" s="192"/>
      <c r="L353" s="189"/>
    </row>
    <row r="354">
      <c r="B354" s="12"/>
      <c r="C354" s="12"/>
      <c r="D354" s="12"/>
      <c r="I354" s="192"/>
      <c r="J354" s="192"/>
      <c r="L354" s="189"/>
    </row>
    <row r="355">
      <c r="B355" s="12"/>
      <c r="C355" s="12"/>
      <c r="D355" s="12"/>
      <c r="I355" s="192"/>
      <c r="J355" s="192"/>
      <c r="L355" s="189"/>
    </row>
    <row r="356">
      <c r="B356" s="12"/>
      <c r="C356" s="12"/>
      <c r="D356" s="12"/>
      <c r="I356" s="192"/>
      <c r="J356" s="192"/>
      <c r="L356" s="189"/>
    </row>
    <row r="357">
      <c r="B357" s="12"/>
      <c r="C357" s="12"/>
      <c r="D357" s="12"/>
      <c r="I357" s="192"/>
      <c r="J357" s="192"/>
      <c r="L357" s="189"/>
    </row>
    <row r="358">
      <c r="B358" s="12"/>
      <c r="C358" s="12"/>
      <c r="D358" s="12"/>
      <c r="I358" s="192"/>
      <c r="J358" s="192"/>
      <c r="L358" s="189"/>
    </row>
    <row r="359">
      <c r="B359" s="12"/>
      <c r="C359" s="12"/>
      <c r="D359" s="12"/>
      <c r="I359" s="192"/>
      <c r="J359" s="192"/>
      <c r="L359" s="189"/>
    </row>
    <row r="360">
      <c r="B360" s="12"/>
      <c r="C360" s="12"/>
      <c r="D360" s="12"/>
      <c r="I360" s="192"/>
      <c r="J360" s="192"/>
      <c r="L360" s="189"/>
    </row>
    <row r="361">
      <c r="B361" s="12"/>
      <c r="C361" s="12"/>
      <c r="D361" s="12"/>
      <c r="I361" s="192"/>
      <c r="J361" s="192"/>
      <c r="L361" s="189"/>
    </row>
    <row r="362">
      <c r="B362" s="12"/>
      <c r="C362" s="12"/>
      <c r="D362" s="12"/>
      <c r="I362" s="192"/>
      <c r="J362" s="192"/>
      <c r="L362" s="189"/>
    </row>
    <row r="363">
      <c r="B363" s="12"/>
      <c r="C363" s="12"/>
      <c r="D363" s="12"/>
      <c r="I363" s="192"/>
      <c r="J363" s="192"/>
      <c r="L363" s="189"/>
    </row>
    <row r="364">
      <c r="B364" s="12"/>
      <c r="C364" s="12"/>
      <c r="D364" s="12"/>
      <c r="I364" s="192"/>
      <c r="J364" s="192"/>
      <c r="L364" s="189"/>
    </row>
    <row r="365">
      <c r="B365" s="12"/>
      <c r="C365" s="12"/>
      <c r="D365" s="12"/>
      <c r="I365" s="192"/>
      <c r="J365" s="192"/>
      <c r="L365" s="189"/>
    </row>
    <row r="366">
      <c r="B366" s="12"/>
      <c r="C366" s="12"/>
      <c r="D366" s="12"/>
      <c r="I366" s="192"/>
      <c r="J366" s="192"/>
      <c r="L366" s="189"/>
    </row>
    <row r="367">
      <c r="B367" s="12"/>
      <c r="C367" s="12"/>
      <c r="D367" s="12"/>
      <c r="I367" s="192"/>
      <c r="J367" s="192"/>
      <c r="L367" s="189"/>
    </row>
    <row r="368">
      <c r="B368" s="12"/>
      <c r="C368" s="12"/>
      <c r="D368" s="12"/>
      <c r="I368" s="192"/>
      <c r="J368" s="192"/>
      <c r="L368" s="189"/>
    </row>
    <row r="369">
      <c r="B369" s="12"/>
      <c r="C369" s="12"/>
      <c r="D369" s="12"/>
      <c r="I369" s="192"/>
      <c r="J369" s="192"/>
      <c r="L369" s="189"/>
    </row>
    <row r="370">
      <c r="B370" s="12"/>
      <c r="C370" s="12"/>
      <c r="D370" s="12"/>
      <c r="I370" s="192"/>
      <c r="J370" s="192"/>
      <c r="L370" s="189"/>
    </row>
    <row r="371">
      <c r="B371" s="12"/>
      <c r="C371" s="12"/>
      <c r="D371" s="12"/>
      <c r="I371" s="192"/>
      <c r="J371" s="192"/>
      <c r="L371" s="189"/>
    </row>
    <row r="372">
      <c r="B372" s="12"/>
      <c r="C372" s="12"/>
      <c r="D372" s="12"/>
      <c r="I372" s="192"/>
      <c r="J372" s="192"/>
      <c r="L372" s="189"/>
    </row>
    <row r="373">
      <c r="B373" s="12"/>
      <c r="C373" s="12"/>
      <c r="D373" s="12"/>
      <c r="I373" s="192"/>
      <c r="J373" s="192"/>
      <c r="L373" s="189"/>
    </row>
    <row r="374">
      <c r="B374" s="12"/>
      <c r="C374" s="12"/>
      <c r="D374" s="12"/>
      <c r="I374" s="192"/>
      <c r="J374" s="192"/>
      <c r="L374" s="189"/>
    </row>
    <row r="375">
      <c r="B375" s="12"/>
      <c r="C375" s="12"/>
      <c r="D375" s="12"/>
      <c r="I375" s="192"/>
      <c r="J375" s="192"/>
      <c r="L375" s="189"/>
    </row>
    <row r="376">
      <c r="B376" s="12"/>
      <c r="C376" s="12"/>
      <c r="D376" s="12"/>
      <c r="I376" s="192"/>
      <c r="J376" s="192"/>
      <c r="L376" s="189"/>
    </row>
    <row r="377">
      <c r="B377" s="12"/>
      <c r="C377" s="12"/>
      <c r="D377" s="12"/>
      <c r="I377" s="192"/>
      <c r="J377" s="192"/>
      <c r="L377" s="189"/>
    </row>
    <row r="378">
      <c r="B378" s="12"/>
      <c r="C378" s="12"/>
      <c r="D378" s="12"/>
      <c r="I378" s="192"/>
      <c r="J378" s="192"/>
      <c r="L378" s="189"/>
    </row>
    <row r="379">
      <c r="B379" s="12"/>
      <c r="C379" s="12"/>
      <c r="D379" s="12"/>
      <c r="I379" s="192"/>
      <c r="J379" s="192"/>
      <c r="L379" s="189"/>
    </row>
    <row r="380">
      <c r="B380" s="12"/>
      <c r="C380" s="12"/>
      <c r="D380" s="12"/>
      <c r="I380" s="192"/>
      <c r="J380" s="192"/>
      <c r="L380" s="189"/>
    </row>
    <row r="381">
      <c r="B381" s="12"/>
      <c r="C381" s="12"/>
      <c r="D381" s="12"/>
      <c r="I381" s="192"/>
      <c r="J381" s="192"/>
      <c r="L381" s="189"/>
    </row>
    <row r="382">
      <c r="B382" s="12"/>
      <c r="C382" s="12"/>
      <c r="D382" s="12"/>
      <c r="I382" s="192"/>
      <c r="J382" s="192"/>
      <c r="L382" s="189"/>
    </row>
    <row r="383">
      <c r="B383" s="12"/>
      <c r="C383" s="12"/>
      <c r="D383" s="12"/>
      <c r="I383" s="192"/>
      <c r="J383" s="192"/>
      <c r="L383" s="189"/>
    </row>
    <row r="384">
      <c r="B384" s="12"/>
      <c r="C384" s="12"/>
      <c r="D384" s="12"/>
      <c r="I384" s="192"/>
      <c r="J384" s="192"/>
      <c r="L384" s="189"/>
    </row>
    <row r="385">
      <c r="B385" s="12"/>
      <c r="C385" s="12"/>
      <c r="D385" s="12"/>
      <c r="I385" s="192"/>
      <c r="J385" s="192"/>
      <c r="L385" s="189"/>
    </row>
    <row r="386">
      <c r="B386" s="12"/>
      <c r="C386" s="12"/>
      <c r="D386" s="12"/>
      <c r="I386" s="192"/>
      <c r="J386" s="192"/>
      <c r="L386" s="189"/>
    </row>
    <row r="387">
      <c r="B387" s="12"/>
      <c r="C387" s="12"/>
      <c r="D387" s="12"/>
      <c r="I387" s="192"/>
      <c r="J387" s="192"/>
      <c r="L387" s="189"/>
    </row>
    <row r="388">
      <c r="B388" s="12"/>
      <c r="C388" s="12"/>
      <c r="D388" s="12"/>
      <c r="I388" s="192"/>
      <c r="J388" s="192"/>
      <c r="L388" s="189"/>
    </row>
    <row r="389">
      <c r="B389" s="12"/>
      <c r="C389" s="12"/>
      <c r="D389" s="12"/>
      <c r="I389" s="192"/>
      <c r="J389" s="192"/>
      <c r="L389" s="189"/>
    </row>
    <row r="390">
      <c r="B390" s="12"/>
      <c r="C390" s="12"/>
      <c r="D390" s="12"/>
      <c r="I390" s="192"/>
      <c r="J390" s="192"/>
      <c r="L390" s="189"/>
    </row>
    <row r="391">
      <c r="B391" s="12"/>
      <c r="C391" s="12"/>
      <c r="D391" s="12"/>
      <c r="I391" s="192"/>
      <c r="J391" s="192"/>
      <c r="L391" s="189"/>
    </row>
    <row r="392">
      <c r="B392" s="12"/>
      <c r="C392" s="12"/>
      <c r="D392" s="12"/>
      <c r="I392" s="192"/>
      <c r="J392" s="192"/>
      <c r="L392" s="189"/>
    </row>
    <row r="393">
      <c r="B393" s="12"/>
      <c r="C393" s="12"/>
      <c r="D393" s="12"/>
      <c r="I393" s="192"/>
      <c r="J393" s="192"/>
      <c r="L393" s="189"/>
    </row>
    <row r="394">
      <c r="B394" s="12"/>
      <c r="C394" s="12"/>
      <c r="D394" s="12"/>
      <c r="I394" s="192"/>
      <c r="J394" s="192"/>
      <c r="L394" s="189"/>
    </row>
    <row r="395">
      <c r="B395" s="12"/>
      <c r="C395" s="12"/>
      <c r="D395" s="12"/>
      <c r="I395" s="192"/>
      <c r="J395" s="192"/>
      <c r="L395" s="189"/>
    </row>
    <row r="396">
      <c r="B396" s="12"/>
      <c r="C396" s="12"/>
      <c r="D396" s="12"/>
      <c r="I396" s="192"/>
      <c r="J396" s="192"/>
      <c r="L396" s="189"/>
    </row>
    <row r="397">
      <c r="B397" s="12"/>
      <c r="C397" s="12"/>
      <c r="D397" s="12"/>
      <c r="I397" s="192"/>
      <c r="J397" s="192"/>
      <c r="L397" s="189"/>
    </row>
    <row r="398">
      <c r="B398" s="12"/>
      <c r="C398" s="12"/>
      <c r="D398" s="12"/>
      <c r="I398" s="192"/>
      <c r="J398" s="192"/>
      <c r="L398" s="189"/>
    </row>
    <row r="399">
      <c r="B399" s="12"/>
      <c r="C399" s="12"/>
      <c r="D399" s="12"/>
      <c r="I399" s="192"/>
      <c r="J399" s="192"/>
      <c r="L399" s="189"/>
    </row>
    <row r="400">
      <c r="B400" s="12"/>
      <c r="C400" s="12"/>
      <c r="D400" s="12"/>
      <c r="I400" s="192"/>
      <c r="J400" s="192"/>
      <c r="L400" s="189"/>
    </row>
    <row r="401">
      <c r="B401" s="12"/>
      <c r="C401" s="12"/>
      <c r="D401" s="12"/>
      <c r="I401" s="192"/>
      <c r="J401" s="192"/>
      <c r="L401" s="189"/>
    </row>
    <row r="402">
      <c r="B402" s="12"/>
      <c r="C402" s="12"/>
      <c r="D402" s="12"/>
      <c r="I402" s="192"/>
      <c r="J402" s="192"/>
      <c r="L402" s="189"/>
    </row>
    <row r="403">
      <c r="B403" s="12"/>
      <c r="C403" s="12"/>
      <c r="D403" s="12"/>
      <c r="I403" s="192"/>
      <c r="J403" s="192"/>
      <c r="L403" s="189"/>
    </row>
    <row r="404">
      <c r="B404" s="12"/>
      <c r="C404" s="12"/>
      <c r="D404" s="12"/>
      <c r="I404" s="192"/>
      <c r="J404" s="192"/>
      <c r="L404" s="189"/>
    </row>
    <row r="405">
      <c r="B405" s="12"/>
      <c r="C405" s="12"/>
      <c r="D405" s="12"/>
      <c r="I405" s="192"/>
      <c r="J405" s="192"/>
      <c r="L405" s="189"/>
    </row>
    <row r="406">
      <c r="B406" s="12"/>
      <c r="C406" s="12"/>
      <c r="D406" s="12"/>
      <c r="I406" s="192"/>
      <c r="J406" s="192"/>
      <c r="L406" s="189"/>
    </row>
    <row r="407">
      <c r="B407" s="12"/>
      <c r="C407" s="12"/>
      <c r="D407" s="12"/>
      <c r="I407" s="192"/>
      <c r="J407" s="192"/>
      <c r="L407" s="189"/>
    </row>
    <row r="408">
      <c r="B408" s="12"/>
      <c r="C408" s="12"/>
      <c r="D408" s="12"/>
      <c r="I408" s="192"/>
      <c r="J408" s="192"/>
      <c r="L408" s="189"/>
    </row>
    <row r="409">
      <c r="B409" s="12"/>
      <c r="C409" s="12"/>
      <c r="D409" s="12"/>
      <c r="I409" s="192"/>
      <c r="J409" s="192"/>
      <c r="L409" s="189"/>
    </row>
    <row r="410">
      <c r="B410" s="12"/>
      <c r="C410" s="12"/>
      <c r="D410" s="12"/>
      <c r="I410" s="192"/>
      <c r="J410" s="192"/>
      <c r="L410" s="189"/>
    </row>
    <row r="411">
      <c r="B411" s="12"/>
      <c r="C411" s="12"/>
      <c r="D411" s="12"/>
      <c r="I411" s="192"/>
      <c r="J411" s="192"/>
      <c r="L411" s="189"/>
    </row>
    <row r="412">
      <c r="B412" s="12"/>
      <c r="C412" s="12"/>
      <c r="D412" s="12"/>
      <c r="I412" s="192"/>
      <c r="J412" s="192"/>
      <c r="L412" s="189"/>
    </row>
    <row r="413">
      <c r="B413" s="12"/>
      <c r="C413" s="12"/>
      <c r="D413" s="12"/>
      <c r="I413" s="192"/>
      <c r="J413" s="192"/>
      <c r="L413" s="189"/>
    </row>
    <row r="414">
      <c r="B414" s="12"/>
      <c r="C414" s="12"/>
      <c r="D414" s="12"/>
      <c r="I414" s="192"/>
      <c r="J414" s="192"/>
      <c r="L414" s="189"/>
    </row>
    <row r="415">
      <c r="B415" s="12"/>
      <c r="C415" s="12"/>
      <c r="D415" s="12"/>
      <c r="I415" s="192"/>
      <c r="J415" s="192"/>
      <c r="L415" s="189"/>
    </row>
    <row r="416">
      <c r="B416" s="12"/>
      <c r="C416" s="12"/>
      <c r="D416" s="12"/>
      <c r="I416" s="192"/>
      <c r="J416" s="192"/>
      <c r="L416" s="189"/>
    </row>
    <row r="417">
      <c r="B417" s="12"/>
      <c r="C417" s="12"/>
      <c r="D417" s="12"/>
      <c r="I417" s="192"/>
      <c r="J417" s="192"/>
      <c r="L417" s="189"/>
    </row>
    <row r="418">
      <c r="B418" s="12"/>
      <c r="C418" s="12"/>
      <c r="D418" s="12"/>
      <c r="I418" s="192"/>
      <c r="J418" s="192"/>
      <c r="L418" s="189"/>
    </row>
    <row r="419">
      <c r="B419" s="12"/>
      <c r="C419" s="12"/>
      <c r="D419" s="12"/>
      <c r="I419" s="192"/>
      <c r="J419" s="192"/>
      <c r="L419" s="189"/>
    </row>
    <row r="420">
      <c r="B420" s="12"/>
      <c r="C420" s="12"/>
      <c r="D420" s="12"/>
      <c r="I420" s="192"/>
      <c r="J420" s="192"/>
      <c r="L420" s="189"/>
    </row>
    <row r="421">
      <c r="B421" s="12"/>
      <c r="C421" s="12"/>
      <c r="D421" s="12"/>
      <c r="I421" s="192"/>
      <c r="J421" s="192"/>
      <c r="L421" s="189"/>
    </row>
    <row r="422">
      <c r="B422" s="12"/>
      <c r="C422" s="12"/>
      <c r="D422" s="12"/>
      <c r="I422" s="192"/>
      <c r="J422" s="192"/>
      <c r="L422" s="189"/>
    </row>
    <row r="423">
      <c r="B423" s="12"/>
      <c r="C423" s="12"/>
      <c r="D423" s="12"/>
      <c r="I423" s="192"/>
      <c r="J423" s="192"/>
      <c r="L423" s="189"/>
    </row>
    <row r="424">
      <c r="B424" s="12"/>
      <c r="C424" s="12"/>
      <c r="D424" s="12"/>
      <c r="I424" s="192"/>
      <c r="J424" s="192"/>
      <c r="L424" s="189"/>
    </row>
    <row r="425">
      <c r="B425" s="12"/>
      <c r="C425" s="12"/>
      <c r="D425" s="12"/>
      <c r="I425" s="192"/>
      <c r="J425" s="192"/>
      <c r="L425" s="189"/>
    </row>
    <row r="426">
      <c r="B426" s="12"/>
      <c r="C426" s="12"/>
      <c r="D426" s="12"/>
      <c r="I426" s="192"/>
      <c r="J426" s="192"/>
      <c r="L426" s="189"/>
    </row>
    <row r="427">
      <c r="B427" s="12"/>
      <c r="C427" s="12"/>
      <c r="D427" s="12"/>
      <c r="I427" s="192"/>
      <c r="J427" s="192"/>
      <c r="L427" s="189"/>
    </row>
    <row r="428">
      <c r="B428" s="12"/>
      <c r="C428" s="12"/>
      <c r="D428" s="12"/>
      <c r="I428" s="192"/>
      <c r="J428" s="192"/>
      <c r="L428" s="189"/>
    </row>
    <row r="429">
      <c r="B429" s="12"/>
      <c r="C429" s="12"/>
      <c r="D429" s="12"/>
      <c r="I429" s="192"/>
      <c r="J429" s="192"/>
      <c r="L429" s="189"/>
    </row>
    <row r="430">
      <c r="B430" s="12"/>
      <c r="C430" s="12"/>
      <c r="D430" s="12"/>
      <c r="I430" s="192"/>
      <c r="J430" s="192"/>
      <c r="L430" s="189"/>
    </row>
    <row r="431">
      <c r="B431" s="12"/>
      <c r="C431" s="12"/>
      <c r="D431" s="12"/>
      <c r="I431" s="192"/>
      <c r="J431" s="192"/>
      <c r="L431" s="189"/>
    </row>
    <row r="432">
      <c r="B432" s="12"/>
      <c r="C432" s="12"/>
      <c r="D432" s="12"/>
      <c r="I432" s="192"/>
      <c r="J432" s="192"/>
      <c r="L432" s="189"/>
    </row>
    <row r="433">
      <c r="B433" s="12"/>
      <c r="C433" s="12"/>
      <c r="D433" s="12"/>
      <c r="I433" s="192"/>
      <c r="J433" s="192"/>
      <c r="L433" s="189"/>
    </row>
    <row r="434">
      <c r="B434" s="12"/>
      <c r="C434" s="12"/>
      <c r="D434" s="12"/>
      <c r="I434" s="192"/>
      <c r="J434" s="192"/>
      <c r="L434" s="189"/>
    </row>
    <row r="435">
      <c r="B435" s="12"/>
      <c r="C435" s="12"/>
      <c r="D435" s="12"/>
      <c r="I435" s="192"/>
      <c r="J435" s="192"/>
      <c r="L435" s="189"/>
    </row>
    <row r="436">
      <c r="B436" s="12"/>
      <c r="C436" s="12"/>
      <c r="D436" s="12"/>
      <c r="I436" s="192"/>
      <c r="J436" s="192"/>
      <c r="L436" s="189"/>
    </row>
    <row r="437">
      <c r="B437" s="12"/>
      <c r="C437" s="12"/>
      <c r="D437" s="12"/>
      <c r="I437" s="192"/>
      <c r="J437" s="192"/>
      <c r="L437" s="189"/>
    </row>
    <row r="438">
      <c r="B438" s="12"/>
      <c r="C438" s="12"/>
      <c r="D438" s="12"/>
      <c r="I438" s="192"/>
      <c r="J438" s="192"/>
      <c r="L438" s="189"/>
    </row>
    <row r="439">
      <c r="B439" s="12"/>
      <c r="C439" s="12"/>
      <c r="D439" s="12"/>
      <c r="I439" s="192"/>
      <c r="J439" s="192"/>
      <c r="L439" s="189"/>
    </row>
    <row r="440">
      <c r="B440" s="12"/>
      <c r="C440" s="12"/>
      <c r="D440" s="12"/>
      <c r="I440" s="192"/>
      <c r="J440" s="192"/>
      <c r="L440" s="189"/>
    </row>
    <row r="441">
      <c r="B441" s="12"/>
      <c r="C441" s="12"/>
      <c r="D441" s="12"/>
      <c r="I441" s="192"/>
      <c r="J441" s="192"/>
      <c r="L441" s="189"/>
    </row>
    <row r="442">
      <c r="B442" s="12"/>
      <c r="C442" s="12"/>
      <c r="D442" s="12"/>
      <c r="I442" s="192"/>
      <c r="J442" s="192"/>
      <c r="L442" s="189"/>
    </row>
    <row r="443">
      <c r="B443" s="12"/>
      <c r="C443" s="12"/>
      <c r="D443" s="12"/>
      <c r="I443" s="192"/>
      <c r="J443" s="192"/>
      <c r="L443" s="189"/>
    </row>
    <row r="444">
      <c r="B444" s="12"/>
      <c r="C444" s="12"/>
      <c r="D444" s="12"/>
      <c r="I444" s="192"/>
      <c r="J444" s="192"/>
      <c r="L444" s="189"/>
    </row>
    <row r="445">
      <c r="B445" s="12"/>
      <c r="C445" s="12"/>
      <c r="D445" s="12"/>
      <c r="I445" s="192"/>
      <c r="J445" s="192"/>
      <c r="L445" s="189"/>
    </row>
    <row r="446">
      <c r="B446" s="12"/>
      <c r="C446" s="12"/>
      <c r="D446" s="12"/>
      <c r="I446" s="192"/>
      <c r="J446" s="192"/>
      <c r="L446" s="189"/>
    </row>
    <row r="447">
      <c r="B447" s="12"/>
      <c r="C447" s="12"/>
      <c r="D447" s="12"/>
      <c r="I447" s="192"/>
      <c r="J447" s="192"/>
      <c r="L447" s="189"/>
    </row>
    <row r="448">
      <c r="B448" s="12"/>
      <c r="C448" s="12"/>
      <c r="D448" s="12"/>
      <c r="I448" s="192"/>
      <c r="J448" s="192"/>
      <c r="L448" s="189"/>
    </row>
    <row r="449">
      <c r="B449" s="12"/>
      <c r="C449" s="12"/>
      <c r="D449" s="12"/>
      <c r="I449" s="192"/>
      <c r="J449" s="192"/>
      <c r="L449" s="189"/>
    </row>
    <row r="450">
      <c r="B450" s="12"/>
      <c r="C450" s="12"/>
      <c r="D450" s="12"/>
      <c r="I450" s="192"/>
      <c r="J450" s="192"/>
      <c r="L450" s="189"/>
    </row>
    <row r="451">
      <c r="B451" s="12"/>
      <c r="C451" s="12"/>
      <c r="D451" s="12"/>
      <c r="I451" s="192"/>
      <c r="J451" s="192"/>
      <c r="L451" s="189"/>
    </row>
    <row r="452">
      <c r="B452" s="12"/>
      <c r="C452" s="12"/>
      <c r="D452" s="12"/>
      <c r="I452" s="192"/>
      <c r="J452" s="192"/>
      <c r="L452" s="189"/>
    </row>
    <row r="453">
      <c r="B453" s="12"/>
      <c r="C453" s="12"/>
      <c r="D453" s="12"/>
      <c r="I453" s="192"/>
      <c r="J453" s="192"/>
      <c r="L453" s="189"/>
    </row>
    <row r="454">
      <c r="B454" s="12"/>
      <c r="C454" s="12"/>
      <c r="D454" s="12"/>
      <c r="I454" s="192"/>
      <c r="J454" s="192"/>
      <c r="L454" s="189"/>
    </row>
    <row r="455">
      <c r="B455" s="12"/>
      <c r="C455" s="12"/>
      <c r="D455" s="12"/>
      <c r="I455" s="192"/>
      <c r="J455" s="192"/>
      <c r="L455" s="189"/>
    </row>
    <row r="456">
      <c r="B456" s="12"/>
      <c r="C456" s="12"/>
      <c r="D456" s="12"/>
      <c r="I456" s="192"/>
      <c r="J456" s="192"/>
      <c r="L456" s="189"/>
    </row>
    <row r="457">
      <c r="B457" s="12"/>
      <c r="C457" s="12"/>
      <c r="D457" s="12"/>
      <c r="I457" s="192"/>
      <c r="J457" s="192"/>
      <c r="L457" s="189"/>
    </row>
    <row r="458">
      <c r="B458" s="12"/>
      <c r="C458" s="12"/>
      <c r="D458" s="12"/>
      <c r="I458" s="192"/>
      <c r="J458" s="192"/>
      <c r="L458" s="189"/>
    </row>
    <row r="459">
      <c r="B459" s="12"/>
      <c r="C459" s="12"/>
      <c r="D459" s="12"/>
      <c r="I459" s="192"/>
      <c r="J459" s="192"/>
      <c r="L459" s="189"/>
    </row>
    <row r="460">
      <c r="B460" s="12"/>
      <c r="C460" s="12"/>
      <c r="D460" s="12"/>
      <c r="I460" s="192"/>
      <c r="J460" s="192"/>
      <c r="L460" s="189"/>
    </row>
    <row r="461">
      <c r="B461" s="12"/>
      <c r="C461" s="12"/>
      <c r="D461" s="12"/>
      <c r="I461" s="192"/>
      <c r="J461" s="192"/>
      <c r="L461" s="189"/>
    </row>
    <row r="462">
      <c r="B462" s="12"/>
      <c r="C462" s="12"/>
      <c r="D462" s="12"/>
      <c r="I462" s="192"/>
      <c r="J462" s="192"/>
      <c r="L462" s="189"/>
    </row>
    <row r="463">
      <c r="B463" s="12"/>
      <c r="C463" s="12"/>
      <c r="D463" s="12"/>
      <c r="I463" s="192"/>
      <c r="J463" s="192"/>
      <c r="L463" s="189"/>
    </row>
    <row r="464">
      <c r="B464" s="12"/>
      <c r="C464" s="12"/>
      <c r="D464" s="12"/>
      <c r="I464" s="192"/>
      <c r="J464" s="192"/>
      <c r="L464" s="189"/>
    </row>
    <row r="465">
      <c r="B465" s="12"/>
      <c r="C465" s="12"/>
      <c r="D465" s="12"/>
      <c r="I465" s="192"/>
      <c r="J465" s="192"/>
      <c r="L465" s="189"/>
    </row>
    <row r="466">
      <c r="B466" s="12"/>
      <c r="C466" s="12"/>
      <c r="D466" s="12"/>
      <c r="I466" s="192"/>
      <c r="J466" s="192"/>
      <c r="L466" s="189"/>
    </row>
    <row r="467">
      <c r="B467" s="12"/>
      <c r="C467" s="12"/>
      <c r="D467" s="12"/>
      <c r="I467" s="192"/>
      <c r="J467" s="192"/>
      <c r="L467" s="189"/>
    </row>
    <row r="468">
      <c r="B468" s="12"/>
      <c r="C468" s="12"/>
      <c r="D468" s="12"/>
      <c r="I468" s="192"/>
      <c r="J468" s="192"/>
      <c r="L468" s="189"/>
    </row>
    <row r="469">
      <c r="B469" s="12"/>
      <c r="C469" s="12"/>
      <c r="D469" s="12"/>
      <c r="I469" s="192"/>
      <c r="J469" s="192"/>
      <c r="L469" s="189"/>
    </row>
    <row r="470">
      <c r="B470" s="12"/>
      <c r="C470" s="12"/>
      <c r="D470" s="12"/>
      <c r="I470" s="192"/>
      <c r="J470" s="192"/>
      <c r="L470" s="189"/>
    </row>
    <row r="471">
      <c r="B471" s="12"/>
      <c r="C471" s="12"/>
      <c r="D471" s="12"/>
      <c r="I471" s="192"/>
      <c r="J471" s="192"/>
      <c r="L471" s="189"/>
    </row>
    <row r="472">
      <c r="B472" s="12"/>
      <c r="C472" s="12"/>
      <c r="D472" s="12"/>
      <c r="I472" s="192"/>
      <c r="J472" s="192"/>
      <c r="L472" s="189"/>
    </row>
    <row r="473">
      <c r="B473" s="12"/>
      <c r="C473" s="12"/>
      <c r="D473" s="12"/>
      <c r="I473" s="192"/>
      <c r="J473" s="192"/>
      <c r="L473" s="189"/>
    </row>
    <row r="474">
      <c r="B474" s="12"/>
      <c r="C474" s="12"/>
      <c r="D474" s="12"/>
      <c r="I474" s="192"/>
      <c r="J474" s="192"/>
      <c r="L474" s="189"/>
    </row>
    <row r="475">
      <c r="B475" s="12"/>
      <c r="C475" s="12"/>
      <c r="D475" s="12"/>
      <c r="I475" s="192"/>
      <c r="J475" s="192"/>
      <c r="L475" s="189"/>
    </row>
    <row r="476">
      <c r="B476" s="12"/>
      <c r="C476" s="12"/>
      <c r="D476" s="12"/>
      <c r="I476" s="192"/>
      <c r="J476" s="192"/>
      <c r="L476" s="189"/>
    </row>
    <row r="477">
      <c r="B477" s="12"/>
      <c r="C477" s="12"/>
      <c r="D477" s="12"/>
      <c r="I477" s="192"/>
      <c r="J477" s="192"/>
      <c r="L477" s="189"/>
    </row>
    <row r="478">
      <c r="B478" s="12"/>
      <c r="C478" s="12"/>
      <c r="D478" s="12"/>
      <c r="I478" s="192"/>
      <c r="J478" s="192"/>
      <c r="L478" s="189"/>
    </row>
    <row r="479">
      <c r="B479" s="12"/>
      <c r="C479" s="12"/>
      <c r="D479" s="12"/>
      <c r="I479" s="192"/>
      <c r="J479" s="192"/>
      <c r="L479" s="189"/>
    </row>
    <row r="480">
      <c r="B480" s="12"/>
      <c r="C480" s="12"/>
      <c r="D480" s="12"/>
      <c r="I480" s="192"/>
      <c r="J480" s="192"/>
      <c r="L480" s="189"/>
    </row>
    <row r="481">
      <c r="B481" s="12"/>
      <c r="C481" s="12"/>
      <c r="D481" s="12"/>
      <c r="I481" s="192"/>
      <c r="J481" s="192"/>
      <c r="L481" s="189"/>
    </row>
    <row r="482">
      <c r="B482" s="12"/>
      <c r="C482" s="12"/>
      <c r="D482" s="12"/>
      <c r="I482" s="192"/>
      <c r="J482" s="192"/>
      <c r="L482" s="189"/>
    </row>
    <row r="483">
      <c r="B483" s="12"/>
      <c r="C483" s="12"/>
      <c r="D483" s="12"/>
      <c r="I483" s="192"/>
      <c r="J483" s="192"/>
      <c r="L483" s="189"/>
    </row>
    <row r="484">
      <c r="B484" s="12"/>
      <c r="C484" s="12"/>
      <c r="D484" s="12"/>
      <c r="I484" s="192"/>
      <c r="J484" s="192"/>
      <c r="L484" s="189"/>
    </row>
    <row r="485">
      <c r="B485" s="12"/>
      <c r="C485" s="12"/>
      <c r="D485" s="12"/>
      <c r="I485" s="192"/>
      <c r="J485" s="192"/>
      <c r="L485" s="189"/>
    </row>
    <row r="486">
      <c r="B486" s="12"/>
      <c r="C486" s="12"/>
      <c r="D486" s="12"/>
      <c r="I486" s="192"/>
      <c r="J486" s="192"/>
      <c r="L486" s="189"/>
    </row>
    <row r="487">
      <c r="B487" s="12"/>
      <c r="C487" s="12"/>
      <c r="D487" s="12"/>
      <c r="I487" s="192"/>
      <c r="J487" s="192"/>
      <c r="L487" s="189"/>
    </row>
    <row r="488">
      <c r="B488" s="12"/>
      <c r="C488" s="12"/>
      <c r="D488" s="12"/>
      <c r="I488" s="192"/>
      <c r="J488" s="192"/>
      <c r="L488" s="189"/>
    </row>
    <row r="489">
      <c r="B489" s="12"/>
      <c r="C489" s="12"/>
      <c r="D489" s="12"/>
      <c r="I489" s="192"/>
      <c r="J489" s="192"/>
      <c r="L489" s="189"/>
    </row>
    <row r="490">
      <c r="B490" s="12"/>
      <c r="C490" s="12"/>
      <c r="D490" s="12"/>
      <c r="I490" s="192"/>
      <c r="J490" s="192"/>
      <c r="L490" s="189"/>
    </row>
    <row r="491">
      <c r="B491" s="12"/>
      <c r="C491" s="12"/>
      <c r="D491" s="12"/>
      <c r="I491" s="192"/>
      <c r="J491" s="192"/>
      <c r="L491" s="189"/>
    </row>
    <row r="492">
      <c r="B492" s="12"/>
      <c r="C492" s="12"/>
      <c r="D492" s="12"/>
      <c r="I492" s="192"/>
      <c r="J492" s="192"/>
      <c r="L492" s="189"/>
    </row>
    <row r="493">
      <c r="B493" s="12"/>
      <c r="C493" s="12"/>
      <c r="D493" s="12"/>
      <c r="I493" s="192"/>
      <c r="J493" s="192"/>
      <c r="L493" s="189"/>
    </row>
    <row r="494">
      <c r="B494" s="12"/>
      <c r="C494" s="12"/>
      <c r="D494" s="12"/>
      <c r="I494" s="192"/>
      <c r="J494" s="192"/>
      <c r="L494" s="189"/>
    </row>
    <row r="495">
      <c r="B495" s="12"/>
      <c r="C495" s="12"/>
      <c r="D495" s="12"/>
      <c r="I495" s="192"/>
      <c r="J495" s="192"/>
      <c r="L495" s="189"/>
    </row>
    <row r="496">
      <c r="B496" s="12"/>
      <c r="C496" s="12"/>
      <c r="D496" s="12"/>
      <c r="I496" s="192"/>
      <c r="J496" s="192"/>
      <c r="L496" s="189"/>
    </row>
    <row r="497">
      <c r="B497" s="12"/>
      <c r="C497" s="12"/>
      <c r="D497" s="12"/>
      <c r="I497" s="192"/>
      <c r="J497" s="192"/>
      <c r="L497" s="189"/>
    </row>
    <row r="498">
      <c r="B498" s="12"/>
      <c r="C498" s="12"/>
      <c r="D498" s="12"/>
      <c r="I498" s="192"/>
      <c r="J498" s="192"/>
      <c r="L498" s="189"/>
    </row>
    <row r="499">
      <c r="B499" s="12"/>
      <c r="C499" s="12"/>
      <c r="D499" s="12"/>
      <c r="I499" s="192"/>
      <c r="J499" s="192"/>
      <c r="L499" s="189"/>
    </row>
    <row r="500">
      <c r="B500" s="12"/>
      <c r="C500" s="12"/>
      <c r="D500" s="12"/>
      <c r="I500" s="192"/>
      <c r="J500" s="192"/>
      <c r="L500" s="189"/>
    </row>
    <row r="501">
      <c r="B501" s="12"/>
      <c r="C501" s="12"/>
      <c r="D501" s="12"/>
      <c r="I501" s="192"/>
      <c r="J501" s="192"/>
      <c r="L501" s="189"/>
    </row>
    <row r="502">
      <c r="B502" s="12"/>
      <c r="C502" s="12"/>
      <c r="D502" s="12"/>
      <c r="I502" s="192"/>
      <c r="J502" s="192"/>
      <c r="L502" s="189"/>
    </row>
    <row r="503">
      <c r="B503" s="12"/>
      <c r="C503" s="12"/>
      <c r="D503" s="12"/>
      <c r="I503" s="192"/>
      <c r="J503" s="192"/>
      <c r="L503" s="189"/>
    </row>
    <row r="504">
      <c r="B504" s="12"/>
      <c r="C504" s="12"/>
      <c r="D504" s="12"/>
      <c r="I504" s="192"/>
      <c r="J504" s="192"/>
      <c r="L504" s="189"/>
    </row>
    <row r="505">
      <c r="B505" s="12"/>
      <c r="C505" s="12"/>
      <c r="D505" s="12"/>
      <c r="I505" s="192"/>
      <c r="J505" s="192"/>
      <c r="L505" s="189"/>
    </row>
    <row r="506">
      <c r="B506" s="12"/>
      <c r="C506" s="12"/>
      <c r="D506" s="12"/>
      <c r="I506" s="192"/>
      <c r="J506" s="192"/>
      <c r="L506" s="189"/>
    </row>
    <row r="507">
      <c r="B507" s="12"/>
      <c r="C507" s="12"/>
      <c r="D507" s="12"/>
      <c r="I507" s="192"/>
      <c r="J507" s="192"/>
      <c r="L507" s="189"/>
    </row>
    <row r="508">
      <c r="B508" s="12"/>
      <c r="C508" s="12"/>
      <c r="D508" s="12"/>
      <c r="I508" s="192"/>
      <c r="J508" s="192"/>
      <c r="L508" s="189"/>
    </row>
    <row r="509">
      <c r="B509" s="12"/>
      <c r="C509" s="12"/>
      <c r="D509" s="12"/>
      <c r="I509" s="192"/>
      <c r="J509" s="192"/>
      <c r="L509" s="189"/>
    </row>
    <row r="510">
      <c r="B510" s="12"/>
      <c r="C510" s="12"/>
      <c r="D510" s="12"/>
      <c r="I510" s="192"/>
      <c r="J510" s="192"/>
      <c r="L510" s="189"/>
    </row>
    <row r="511">
      <c r="B511" s="12"/>
      <c r="C511" s="12"/>
      <c r="D511" s="12"/>
      <c r="I511" s="192"/>
      <c r="J511" s="192"/>
      <c r="L511" s="189"/>
    </row>
    <row r="512">
      <c r="B512" s="12"/>
      <c r="C512" s="12"/>
      <c r="D512" s="12"/>
      <c r="I512" s="192"/>
      <c r="J512" s="192"/>
      <c r="L512" s="189"/>
    </row>
    <row r="513">
      <c r="B513" s="12"/>
      <c r="C513" s="12"/>
      <c r="D513" s="12"/>
      <c r="I513" s="192"/>
      <c r="J513" s="192"/>
      <c r="L513" s="189"/>
    </row>
    <row r="514">
      <c r="B514" s="12"/>
      <c r="C514" s="12"/>
      <c r="D514" s="12"/>
      <c r="I514" s="192"/>
      <c r="J514" s="192"/>
      <c r="L514" s="189"/>
    </row>
    <row r="515">
      <c r="B515" s="12"/>
      <c r="C515" s="12"/>
      <c r="D515" s="12"/>
      <c r="I515" s="192"/>
      <c r="J515" s="192"/>
      <c r="L515" s="189"/>
    </row>
    <row r="516">
      <c r="B516" s="12"/>
      <c r="C516" s="12"/>
      <c r="D516" s="12"/>
      <c r="I516" s="192"/>
      <c r="J516" s="192"/>
      <c r="L516" s="189"/>
    </row>
    <row r="517">
      <c r="B517" s="12"/>
      <c r="C517" s="12"/>
      <c r="D517" s="12"/>
      <c r="I517" s="192"/>
      <c r="J517" s="192"/>
      <c r="L517" s="189"/>
    </row>
    <row r="518">
      <c r="B518" s="12"/>
      <c r="C518" s="12"/>
      <c r="D518" s="12"/>
      <c r="I518" s="192"/>
      <c r="J518" s="192"/>
      <c r="L518" s="189"/>
    </row>
    <row r="519">
      <c r="B519" s="12"/>
      <c r="C519" s="12"/>
      <c r="D519" s="12"/>
      <c r="I519" s="192"/>
      <c r="J519" s="192"/>
      <c r="L519" s="189"/>
    </row>
    <row r="520">
      <c r="B520" s="12"/>
      <c r="C520" s="12"/>
      <c r="D520" s="12"/>
      <c r="I520" s="192"/>
      <c r="J520" s="192"/>
      <c r="L520" s="189"/>
    </row>
    <row r="521">
      <c r="B521" s="12"/>
      <c r="C521" s="12"/>
      <c r="D521" s="12"/>
      <c r="I521" s="192"/>
      <c r="J521" s="192"/>
      <c r="L521" s="189"/>
    </row>
    <row r="522">
      <c r="B522" s="12"/>
      <c r="C522" s="12"/>
      <c r="D522" s="12"/>
      <c r="I522" s="192"/>
      <c r="J522" s="192"/>
      <c r="L522" s="189"/>
    </row>
    <row r="523">
      <c r="B523" s="12"/>
      <c r="C523" s="12"/>
      <c r="D523" s="12"/>
      <c r="I523" s="192"/>
      <c r="J523" s="192"/>
      <c r="L523" s="189"/>
    </row>
    <row r="524">
      <c r="B524" s="12"/>
      <c r="C524" s="12"/>
      <c r="D524" s="12"/>
      <c r="I524" s="192"/>
      <c r="J524" s="192"/>
      <c r="L524" s="189"/>
    </row>
    <row r="525">
      <c r="B525" s="12"/>
      <c r="C525" s="12"/>
      <c r="D525" s="12"/>
      <c r="I525" s="192"/>
      <c r="J525" s="192"/>
      <c r="L525" s="189"/>
    </row>
    <row r="526">
      <c r="B526" s="12"/>
      <c r="C526" s="12"/>
      <c r="D526" s="12"/>
      <c r="I526" s="192"/>
      <c r="J526" s="192"/>
      <c r="L526" s="189"/>
    </row>
    <row r="527">
      <c r="B527" s="12"/>
      <c r="C527" s="12"/>
      <c r="D527" s="12"/>
      <c r="I527" s="192"/>
      <c r="J527" s="192"/>
      <c r="L527" s="189"/>
    </row>
    <row r="528">
      <c r="B528" s="12"/>
      <c r="C528" s="12"/>
      <c r="D528" s="12"/>
      <c r="I528" s="192"/>
      <c r="J528" s="192"/>
      <c r="L528" s="189"/>
    </row>
    <row r="529">
      <c r="B529" s="12"/>
      <c r="C529" s="12"/>
      <c r="D529" s="12"/>
      <c r="I529" s="192"/>
      <c r="J529" s="192"/>
      <c r="L529" s="189"/>
    </row>
    <row r="530">
      <c r="B530" s="12"/>
      <c r="C530" s="12"/>
      <c r="D530" s="12"/>
      <c r="I530" s="192"/>
      <c r="J530" s="192"/>
      <c r="L530" s="189"/>
    </row>
    <row r="531">
      <c r="B531" s="12"/>
      <c r="C531" s="12"/>
      <c r="D531" s="12"/>
      <c r="I531" s="192"/>
      <c r="J531" s="192"/>
      <c r="L531" s="189"/>
    </row>
    <row r="532">
      <c r="B532" s="12"/>
      <c r="C532" s="12"/>
      <c r="D532" s="12"/>
      <c r="I532" s="192"/>
      <c r="J532" s="192"/>
      <c r="L532" s="189"/>
    </row>
    <row r="533">
      <c r="B533" s="12"/>
      <c r="C533" s="12"/>
      <c r="D533" s="12"/>
      <c r="I533" s="192"/>
      <c r="J533" s="192"/>
      <c r="L533" s="189"/>
    </row>
    <row r="534">
      <c r="B534" s="12"/>
      <c r="C534" s="12"/>
      <c r="D534" s="12"/>
      <c r="I534" s="192"/>
      <c r="J534" s="192"/>
      <c r="L534" s="189"/>
    </row>
    <row r="535">
      <c r="B535" s="12"/>
      <c r="C535" s="12"/>
      <c r="D535" s="12"/>
      <c r="I535" s="192"/>
      <c r="J535" s="192"/>
      <c r="L535" s="189"/>
    </row>
    <row r="536">
      <c r="B536" s="12"/>
      <c r="C536" s="12"/>
      <c r="D536" s="12"/>
      <c r="I536" s="192"/>
      <c r="J536" s="192"/>
      <c r="L536" s="189"/>
    </row>
    <row r="537">
      <c r="B537" s="12"/>
      <c r="C537" s="12"/>
      <c r="D537" s="12"/>
      <c r="I537" s="192"/>
      <c r="J537" s="192"/>
      <c r="L537" s="189"/>
    </row>
    <row r="538">
      <c r="B538" s="12"/>
      <c r="C538" s="12"/>
      <c r="D538" s="12"/>
      <c r="I538" s="192"/>
      <c r="J538" s="192"/>
      <c r="L538" s="189"/>
    </row>
    <row r="539">
      <c r="B539" s="12"/>
      <c r="C539" s="12"/>
      <c r="D539" s="12"/>
      <c r="I539" s="192"/>
      <c r="J539" s="192"/>
      <c r="L539" s="189"/>
    </row>
    <row r="540">
      <c r="B540" s="12"/>
      <c r="C540" s="12"/>
      <c r="D540" s="12"/>
      <c r="I540" s="192"/>
      <c r="J540" s="192"/>
      <c r="L540" s="189"/>
    </row>
    <row r="541">
      <c r="B541" s="12"/>
      <c r="C541" s="12"/>
      <c r="D541" s="12"/>
      <c r="I541" s="192"/>
      <c r="J541" s="192"/>
      <c r="L541" s="189"/>
    </row>
    <row r="542">
      <c r="B542" s="12"/>
      <c r="C542" s="12"/>
      <c r="D542" s="12"/>
      <c r="I542" s="192"/>
      <c r="J542" s="192"/>
      <c r="L542" s="189"/>
    </row>
    <row r="543">
      <c r="B543" s="12"/>
      <c r="C543" s="12"/>
      <c r="D543" s="12"/>
      <c r="I543" s="192"/>
      <c r="J543" s="192"/>
      <c r="L543" s="189"/>
    </row>
    <row r="544">
      <c r="B544" s="12"/>
      <c r="C544" s="12"/>
      <c r="D544" s="12"/>
      <c r="I544" s="192"/>
      <c r="J544" s="192"/>
      <c r="L544" s="189"/>
    </row>
    <row r="545">
      <c r="B545" s="12"/>
      <c r="C545" s="12"/>
      <c r="D545" s="12"/>
      <c r="I545" s="192"/>
      <c r="J545" s="192"/>
      <c r="L545" s="189"/>
    </row>
    <row r="546">
      <c r="B546" s="12"/>
      <c r="C546" s="12"/>
      <c r="D546" s="12"/>
      <c r="I546" s="192"/>
      <c r="J546" s="192"/>
      <c r="L546" s="189"/>
    </row>
    <row r="547">
      <c r="B547" s="12"/>
      <c r="C547" s="12"/>
      <c r="D547" s="12"/>
      <c r="I547" s="192"/>
      <c r="J547" s="192"/>
      <c r="L547" s="189"/>
    </row>
    <row r="548">
      <c r="B548" s="12"/>
      <c r="C548" s="12"/>
      <c r="D548" s="12"/>
      <c r="I548" s="192"/>
      <c r="J548" s="192"/>
      <c r="L548" s="189"/>
    </row>
    <row r="549">
      <c r="B549" s="12"/>
      <c r="C549" s="12"/>
      <c r="D549" s="12"/>
      <c r="I549" s="192"/>
      <c r="J549" s="192"/>
      <c r="L549" s="189"/>
    </row>
    <row r="550">
      <c r="B550" s="12"/>
      <c r="C550" s="12"/>
      <c r="D550" s="12"/>
      <c r="I550" s="192"/>
      <c r="J550" s="192"/>
      <c r="L550" s="189"/>
    </row>
    <row r="551">
      <c r="B551" s="12"/>
      <c r="C551" s="12"/>
      <c r="D551" s="12"/>
      <c r="I551" s="192"/>
      <c r="J551" s="192"/>
      <c r="L551" s="189"/>
    </row>
    <row r="552">
      <c r="B552" s="12"/>
      <c r="C552" s="12"/>
      <c r="D552" s="12"/>
      <c r="I552" s="192"/>
      <c r="J552" s="192"/>
      <c r="L552" s="189"/>
    </row>
    <row r="553">
      <c r="B553" s="12"/>
      <c r="C553" s="12"/>
      <c r="D553" s="12"/>
      <c r="I553" s="192"/>
      <c r="J553" s="192"/>
      <c r="L553" s="189"/>
    </row>
    <row r="554">
      <c r="B554" s="12"/>
      <c r="C554" s="12"/>
      <c r="D554" s="12"/>
      <c r="I554" s="192"/>
      <c r="J554" s="192"/>
      <c r="L554" s="189"/>
    </row>
    <row r="555">
      <c r="B555" s="12"/>
      <c r="C555" s="12"/>
      <c r="D555" s="12"/>
      <c r="I555" s="192"/>
      <c r="J555" s="192"/>
      <c r="L555" s="189"/>
    </row>
    <row r="556">
      <c r="B556" s="12"/>
      <c r="C556" s="12"/>
      <c r="D556" s="12"/>
      <c r="I556" s="192"/>
      <c r="J556" s="192"/>
      <c r="L556" s="189"/>
    </row>
    <row r="557">
      <c r="B557" s="12"/>
      <c r="C557" s="12"/>
      <c r="D557" s="12"/>
      <c r="I557" s="192"/>
      <c r="J557" s="192"/>
      <c r="L557" s="189"/>
    </row>
    <row r="558">
      <c r="B558" s="12"/>
      <c r="C558" s="12"/>
      <c r="D558" s="12"/>
      <c r="I558" s="192"/>
      <c r="J558" s="192"/>
      <c r="L558" s="189"/>
    </row>
    <row r="559">
      <c r="B559" s="12"/>
      <c r="C559" s="12"/>
      <c r="D559" s="12"/>
      <c r="I559" s="192"/>
      <c r="J559" s="192"/>
      <c r="L559" s="189"/>
    </row>
    <row r="560">
      <c r="B560" s="12"/>
      <c r="C560" s="12"/>
      <c r="D560" s="12"/>
      <c r="I560" s="192"/>
      <c r="J560" s="192"/>
      <c r="L560" s="189"/>
    </row>
    <row r="561">
      <c r="B561" s="12"/>
      <c r="C561" s="12"/>
      <c r="D561" s="12"/>
      <c r="I561" s="192"/>
      <c r="J561" s="192"/>
      <c r="L561" s="189"/>
    </row>
    <row r="562">
      <c r="B562" s="12"/>
      <c r="C562" s="12"/>
      <c r="D562" s="12"/>
      <c r="I562" s="192"/>
      <c r="J562" s="192"/>
      <c r="L562" s="189"/>
    </row>
    <row r="563">
      <c r="B563" s="12"/>
      <c r="C563" s="12"/>
      <c r="D563" s="12"/>
      <c r="I563" s="192"/>
      <c r="J563" s="192"/>
      <c r="L563" s="189"/>
    </row>
    <row r="564">
      <c r="B564" s="12"/>
      <c r="C564" s="12"/>
      <c r="D564" s="12"/>
      <c r="I564" s="192"/>
      <c r="J564" s="192"/>
      <c r="L564" s="189"/>
    </row>
    <row r="565">
      <c r="B565" s="12"/>
      <c r="C565" s="12"/>
      <c r="D565" s="12"/>
      <c r="I565" s="192"/>
      <c r="J565" s="192"/>
      <c r="L565" s="189"/>
    </row>
    <row r="566">
      <c r="B566" s="12"/>
      <c r="C566" s="12"/>
      <c r="D566" s="12"/>
      <c r="I566" s="192"/>
      <c r="J566" s="192"/>
      <c r="L566" s="189"/>
    </row>
    <row r="567">
      <c r="B567" s="12"/>
      <c r="C567" s="12"/>
      <c r="D567" s="12"/>
      <c r="I567" s="192"/>
      <c r="J567" s="192"/>
      <c r="L567" s="189"/>
    </row>
    <row r="568">
      <c r="B568" s="12"/>
      <c r="C568" s="12"/>
      <c r="D568" s="12"/>
      <c r="I568" s="192"/>
      <c r="J568" s="192"/>
      <c r="L568" s="189"/>
    </row>
    <row r="569">
      <c r="B569" s="12"/>
      <c r="C569" s="12"/>
      <c r="D569" s="12"/>
      <c r="I569" s="192"/>
      <c r="J569" s="192"/>
      <c r="L569" s="189"/>
    </row>
    <row r="570">
      <c r="B570" s="12"/>
      <c r="C570" s="12"/>
      <c r="D570" s="12"/>
      <c r="I570" s="192"/>
      <c r="J570" s="192"/>
      <c r="L570" s="189"/>
    </row>
    <row r="571">
      <c r="B571" s="12"/>
      <c r="C571" s="12"/>
      <c r="D571" s="12"/>
      <c r="I571" s="192"/>
      <c r="J571" s="192"/>
      <c r="L571" s="189"/>
    </row>
    <row r="572">
      <c r="B572" s="12"/>
      <c r="C572" s="12"/>
      <c r="D572" s="12"/>
      <c r="I572" s="192"/>
      <c r="J572" s="192"/>
      <c r="L572" s="189"/>
    </row>
    <row r="573">
      <c r="B573" s="12"/>
      <c r="C573" s="12"/>
      <c r="D573" s="12"/>
      <c r="I573" s="192"/>
      <c r="J573" s="192"/>
      <c r="L573" s="189"/>
    </row>
    <row r="574">
      <c r="B574" s="12"/>
      <c r="C574" s="12"/>
      <c r="D574" s="12"/>
      <c r="I574" s="192"/>
      <c r="J574" s="192"/>
      <c r="L574" s="189"/>
    </row>
    <row r="575">
      <c r="B575" s="12"/>
      <c r="C575" s="12"/>
      <c r="D575" s="12"/>
      <c r="I575" s="192"/>
      <c r="J575" s="192"/>
      <c r="L575" s="189"/>
    </row>
    <row r="576">
      <c r="B576" s="12"/>
      <c r="C576" s="12"/>
      <c r="D576" s="12"/>
      <c r="I576" s="192"/>
      <c r="J576" s="192"/>
      <c r="L576" s="189"/>
    </row>
    <row r="577">
      <c r="B577" s="12"/>
      <c r="C577" s="12"/>
      <c r="D577" s="12"/>
      <c r="I577" s="192"/>
      <c r="J577" s="192"/>
      <c r="L577" s="189"/>
    </row>
    <row r="578">
      <c r="B578" s="12"/>
      <c r="C578" s="12"/>
      <c r="D578" s="12"/>
      <c r="I578" s="192"/>
      <c r="J578" s="192"/>
      <c r="L578" s="189"/>
    </row>
    <row r="579">
      <c r="B579" s="12"/>
      <c r="C579" s="12"/>
      <c r="D579" s="12"/>
      <c r="I579" s="192"/>
      <c r="J579" s="192"/>
      <c r="L579" s="189"/>
    </row>
    <row r="580">
      <c r="B580" s="12"/>
      <c r="C580" s="12"/>
      <c r="D580" s="12"/>
      <c r="I580" s="192"/>
      <c r="J580" s="192"/>
      <c r="L580" s="189"/>
    </row>
    <row r="581">
      <c r="B581" s="12"/>
      <c r="C581" s="12"/>
      <c r="D581" s="12"/>
      <c r="I581" s="192"/>
      <c r="J581" s="192"/>
      <c r="L581" s="189"/>
    </row>
    <row r="582">
      <c r="B582" s="12"/>
      <c r="C582" s="12"/>
      <c r="D582" s="12"/>
      <c r="I582" s="192"/>
      <c r="J582" s="192"/>
      <c r="L582" s="189"/>
    </row>
    <row r="583">
      <c r="B583" s="12"/>
      <c r="C583" s="12"/>
      <c r="D583" s="12"/>
      <c r="I583" s="192"/>
      <c r="J583" s="192"/>
      <c r="L583" s="189"/>
    </row>
    <row r="584">
      <c r="B584" s="12"/>
      <c r="C584" s="12"/>
      <c r="D584" s="12"/>
      <c r="I584" s="192"/>
      <c r="J584" s="192"/>
      <c r="L584" s="189"/>
    </row>
    <row r="585">
      <c r="B585" s="12"/>
      <c r="C585" s="12"/>
      <c r="D585" s="12"/>
      <c r="I585" s="192"/>
      <c r="J585" s="192"/>
      <c r="L585" s="189"/>
    </row>
    <row r="586">
      <c r="B586" s="12"/>
      <c r="C586" s="12"/>
      <c r="D586" s="12"/>
      <c r="I586" s="192"/>
      <c r="J586" s="192"/>
      <c r="L586" s="189"/>
    </row>
    <row r="587">
      <c r="B587" s="12"/>
      <c r="C587" s="12"/>
      <c r="D587" s="12"/>
      <c r="I587" s="192"/>
      <c r="J587" s="192"/>
      <c r="L587" s="189"/>
    </row>
    <row r="588">
      <c r="B588" s="12"/>
      <c r="C588" s="12"/>
      <c r="D588" s="12"/>
      <c r="I588" s="192"/>
      <c r="J588" s="192"/>
      <c r="L588" s="189"/>
    </row>
    <row r="589">
      <c r="B589" s="12"/>
      <c r="C589" s="12"/>
      <c r="D589" s="12"/>
      <c r="I589" s="192"/>
      <c r="J589" s="192"/>
      <c r="L589" s="189"/>
    </row>
    <row r="590">
      <c r="B590" s="12"/>
      <c r="C590" s="12"/>
      <c r="D590" s="12"/>
      <c r="I590" s="192"/>
      <c r="J590" s="192"/>
      <c r="L590" s="189"/>
    </row>
    <row r="591">
      <c r="B591" s="12"/>
      <c r="C591" s="12"/>
      <c r="D591" s="12"/>
      <c r="I591" s="192"/>
      <c r="J591" s="192"/>
      <c r="L591" s="189"/>
    </row>
    <row r="592">
      <c r="B592" s="12"/>
      <c r="C592" s="12"/>
      <c r="D592" s="12"/>
      <c r="I592" s="192"/>
      <c r="J592" s="192"/>
      <c r="L592" s="189"/>
    </row>
    <row r="593">
      <c r="B593" s="12"/>
      <c r="C593" s="12"/>
      <c r="D593" s="12"/>
      <c r="I593" s="192"/>
      <c r="J593" s="192"/>
      <c r="L593" s="189"/>
    </row>
    <row r="594">
      <c r="B594" s="12"/>
      <c r="C594" s="12"/>
      <c r="D594" s="12"/>
      <c r="I594" s="192"/>
      <c r="J594" s="192"/>
      <c r="L594" s="189"/>
    </row>
    <row r="595">
      <c r="B595" s="12"/>
      <c r="C595" s="12"/>
      <c r="D595" s="12"/>
      <c r="I595" s="192"/>
      <c r="J595" s="192"/>
      <c r="L595" s="189"/>
    </row>
    <row r="596">
      <c r="B596" s="12"/>
      <c r="C596" s="12"/>
      <c r="D596" s="12"/>
      <c r="I596" s="192"/>
      <c r="J596" s="192"/>
      <c r="L596" s="189"/>
    </row>
    <row r="597">
      <c r="B597" s="12"/>
      <c r="C597" s="12"/>
      <c r="D597" s="12"/>
      <c r="I597" s="192"/>
      <c r="J597" s="192"/>
      <c r="L597" s="189"/>
    </row>
    <row r="598">
      <c r="B598" s="12"/>
      <c r="C598" s="12"/>
      <c r="D598" s="12"/>
      <c r="I598" s="192"/>
      <c r="J598" s="192"/>
      <c r="L598" s="189"/>
    </row>
    <row r="599">
      <c r="B599" s="12"/>
      <c r="C599" s="12"/>
      <c r="D599" s="12"/>
      <c r="I599" s="192"/>
      <c r="J599" s="192"/>
      <c r="L599" s="189"/>
    </row>
    <row r="600">
      <c r="B600" s="12"/>
      <c r="C600" s="12"/>
      <c r="D600" s="12"/>
      <c r="I600" s="192"/>
      <c r="J600" s="192"/>
      <c r="L600" s="189"/>
    </row>
    <row r="601">
      <c r="B601" s="12"/>
      <c r="C601" s="12"/>
      <c r="D601" s="12"/>
      <c r="I601" s="192"/>
      <c r="J601" s="192"/>
      <c r="L601" s="189"/>
    </row>
    <row r="602">
      <c r="B602" s="12"/>
      <c r="C602" s="12"/>
      <c r="D602" s="12"/>
      <c r="I602" s="192"/>
      <c r="J602" s="192"/>
      <c r="L602" s="189"/>
    </row>
    <row r="603">
      <c r="B603" s="12"/>
      <c r="C603" s="12"/>
      <c r="D603" s="12"/>
      <c r="I603" s="192"/>
      <c r="J603" s="192"/>
      <c r="L603" s="189"/>
    </row>
    <row r="604">
      <c r="B604" s="12"/>
      <c r="C604" s="12"/>
      <c r="D604" s="12"/>
      <c r="I604" s="192"/>
      <c r="J604" s="192"/>
      <c r="L604" s="189"/>
    </row>
    <row r="605">
      <c r="B605" s="12"/>
      <c r="C605" s="12"/>
      <c r="D605" s="12"/>
      <c r="I605" s="192"/>
      <c r="J605" s="192"/>
      <c r="L605" s="189"/>
    </row>
    <row r="606">
      <c r="B606" s="12"/>
      <c r="C606" s="12"/>
      <c r="D606" s="12"/>
      <c r="I606" s="192"/>
      <c r="J606" s="192"/>
      <c r="L606" s="189"/>
    </row>
    <row r="607">
      <c r="B607" s="12"/>
      <c r="C607" s="12"/>
      <c r="D607" s="12"/>
      <c r="I607" s="192"/>
      <c r="J607" s="192"/>
      <c r="L607" s="189"/>
    </row>
    <row r="608">
      <c r="B608" s="12"/>
      <c r="C608" s="12"/>
      <c r="D608" s="12"/>
      <c r="I608" s="192"/>
      <c r="J608" s="192"/>
      <c r="L608" s="189"/>
    </row>
    <row r="609">
      <c r="B609" s="12"/>
      <c r="C609" s="12"/>
      <c r="D609" s="12"/>
      <c r="I609" s="192"/>
      <c r="J609" s="192"/>
      <c r="L609" s="189"/>
    </row>
    <row r="610">
      <c r="B610" s="12"/>
      <c r="C610" s="12"/>
      <c r="D610" s="12"/>
      <c r="I610" s="192"/>
      <c r="J610" s="192"/>
      <c r="L610" s="189"/>
    </row>
    <row r="611">
      <c r="B611" s="12"/>
      <c r="C611" s="12"/>
      <c r="D611" s="12"/>
      <c r="I611" s="192"/>
      <c r="J611" s="192"/>
      <c r="L611" s="189"/>
    </row>
    <row r="612">
      <c r="B612" s="12"/>
      <c r="C612" s="12"/>
      <c r="D612" s="12"/>
      <c r="I612" s="192"/>
      <c r="J612" s="192"/>
      <c r="L612" s="189"/>
    </row>
    <row r="613">
      <c r="B613" s="12"/>
      <c r="C613" s="12"/>
      <c r="D613" s="12"/>
      <c r="I613" s="192"/>
      <c r="J613" s="192"/>
      <c r="L613" s="189"/>
    </row>
    <row r="614">
      <c r="B614" s="12"/>
      <c r="C614" s="12"/>
      <c r="D614" s="12"/>
      <c r="I614" s="192"/>
      <c r="J614" s="192"/>
      <c r="L614" s="189"/>
    </row>
    <row r="615">
      <c r="B615" s="12"/>
      <c r="C615" s="12"/>
      <c r="D615" s="12"/>
      <c r="I615" s="192"/>
      <c r="J615" s="192"/>
      <c r="L615" s="189"/>
    </row>
    <row r="616">
      <c r="B616" s="12"/>
      <c r="C616" s="12"/>
      <c r="D616" s="12"/>
      <c r="I616" s="192"/>
      <c r="J616" s="192"/>
      <c r="L616" s="189"/>
    </row>
    <row r="617">
      <c r="B617" s="12"/>
      <c r="C617" s="12"/>
      <c r="D617" s="12"/>
      <c r="I617" s="192"/>
      <c r="J617" s="192"/>
      <c r="L617" s="189"/>
    </row>
    <row r="618">
      <c r="B618" s="12"/>
      <c r="C618" s="12"/>
      <c r="D618" s="12"/>
      <c r="I618" s="192"/>
      <c r="J618" s="192"/>
      <c r="L618" s="189"/>
    </row>
    <row r="619">
      <c r="B619" s="12"/>
      <c r="C619" s="12"/>
      <c r="D619" s="12"/>
      <c r="I619" s="192"/>
      <c r="J619" s="192"/>
      <c r="L619" s="189"/>
    </row>
    <row r="620">
      <c r="B620" s="12"/>
      <c r="C620" s="12"/>
      <c r="D620" s="12"/>
      <c r="I620" s="192"/>
      <c r="J620" s="192"/>
      <c r="L620" s="189"/>
    </row>
    <row r="621">
      <c r="B621" s="12"/>
      <c r="C621" s="12"/>
      <c r="D621" s="12"/>
      <c r="I621" s="192"/>
      <c r="J621" s="192"/>
      <c r="L621" s="189"/>
    </row>
    <row r="622">
      <c r="B622" s="12"/>
      <c r="C622" s="12"/>
      <c r="D622" s="12"/>
      <c r="I622" s="192"/>
      <c r="J622" s="192"/>
      <c r="L622" s="189"/>
    </row>
    <row r="623">
      <c r="B623" s="12"/>
      <c r="C623" s="12"/>
      <c r="D623" s="12"/>
      <c r="I623" s="192"/>
      <c r="J623" s="192"/>
      <c r="L623" s="189"/>
    </row>
    <row r="624">
      <c r="B624" s="12"/>
      <c r="C624" s="12"/>
      <c r="D624" s="12"/>
      <c r="I624" s="192"/>
      <c r="J624" s="192"/>
      <c r="L624" s="189"/>
    </row>
    <row r="625">
      <c r="B625" s="12"/>
      <c r="C625" s="12"/>
      <c r="D625" s="12"/>
      <c r="I625" s="192"/>
      <c r="J625" s="192"/>
      <c r="L625" s="189"/>
    </row>
    <row r="626">
      <c r="B626" s="12"/>
      <c r="C626" s="12"/>
      <c r="D626" s="12"/>
      <c r="I626" s="192"/>
      <c r="J626" s="192"/>
      <c r="L626" s="189"/>
    </row>
    <row r="627">
      <c r="B627" s="12"/>
      <c r="C627" s="12"/>
      <c r="D627" s="12"/>
      <c r="I627" s="192"/>
      <c r="J627" s="192"/>
      <c r="L627" s="189"/>
    </row>
    <row r="628">
      <c r="B628" s="12"/>
      <c r="C628" s="12"/>
      <c r="D628" s="12"/>
      <c r="I628" s="192"/>
      <c r="J628" s="192"/>
      <c r="L628" s="189"/>
    </row>
    <row r="629">
      <c r="B629" s="12"/>
      <c r="C629" s="12"/>
      <c r="D629" s="12"/>
      <c r="I629" s="192"/>
      <c r="J629" s="192"/>
      <c r="L629" s="189"/>
    </row>
    <row r="630">
      <c r="B630" s="12"/>
      <c r="C630" s="12"/>
      <c r="D630" s="12"/>
      <c r="I630" s="192"/>
      <c r="J630" s="192"/>
      <c r="L630" s="189"/>
    </row>
    <row r="631">
      <c r="B631" s="12"/>
      <c r="C631" s="12"/>
      <c r="D631" s="12"/>
      <c r="I631" s="192"/>
      <c r="J631" s="192"/>
      <c r="L631" s="189"/>
    </row>
    <row r="632">
      <c r="B632" s="12"/>
      <c r="C632" s="12"/>
      <c r="D632" s="12"/>
      <c r="I632" s="192"/>
      <c r="J632" s="192"/>
      <c r="L632" s="189"/>
    </row>
    <row r="633">
      <c r="B633" s="12"/>
      <c r="C633" s="12"/>
      <c r="D633" s="12"/>
      <c r="I633" s="192"/>
      <c r="J633" s="192"/>
      <c r="L633" s="189"/>
    </row>
    <row r="634">
      <c r="B634" s="12"/>
      <c r="C634" s="12"/>
      <c r="D634" s="12"/>
      <c r="I634" s="192"/>
      <c r="J634" s="192"/>
      <c r="L634" s="189"/>
    </row>
    <row r="635">
      <c r="B635" s="12"/>
      <c r="C635" s="12"/>
      <c r="D635" s="12"/>
      <c r="I635" s="192"/>
      <c r="J635" s="192"/>
      <c r="L635" s="189"/>
    </row>
    <row r="636">
      <c r="B636" s="12"/>
      <c r="C636" s="12"/>
      <c r="D636" s="12"/>
      <c r="I636" s="192"/>
      <c r="J636" s="192"/>
      <c r="L636" s="189"/>
    </row>
    <row r="637">
      <c r="B637" s="12"/>
      <c r="C637" s="12"/>
      <c r="D637" s="12"/>
      <c r="I637" s="192"/>
      <c r="J637" s="192"/>
      <c r="L637" s="189"/>
    </row>
    <row r="638">
      <c r="B638" s="12"/>
      <c r="C638" s="12"/>
      <c r="D638" s="12"/>
      <c r="I638" s="192"/>
      <c r="J638" s="192"/>
      <c r="L638" s="189"/>
    </row>
    <row r="639">
      <c r="B639" s="12"/>
      <c r="C639" s="12"/>
      <c r="D639" s="12"/>
      <c r="I639" s="192"/>
      <c r="J639" s="192"/>
      <c r="L639" s="189"/>
    </row>
    <row r="640">
      <c r="B640" s="12"/>
      <c r="C640" s="12"/>
      <c r="D640" s="12"/>
      <c r="I640" s="192"/>
      <c r="J640" s="192"/>
      <c r="L640" s="189"/>
    </row>
    <row r="641">
      <c r="B641" s="12"/>
      <c r="C641" s="12"/>
      <c r="D641" s="12"/>
      <c r="I641" s="192"/>
      <c r="J641" s="192"/>
      <c r="L641" s="189"/>
    </row>
    <row r="642">
      <c r="B642" s="12"/>
      <c r="C642" s="12"/>
      <c r="D642" s="12"/>
      <c r="I642" s="192"/>
      <c r="J642" s="192"/>
      <c r="L642" s="189"/>
    </row>
    <row r="643">
      <c r="B643" s="12"/>
      <c r="C643" s="12"/>
      <c r="D643" s="12"/>
      <c r="I643" s="192"/>
      <c r="J643" s="192"/>
      <c r="L643" s="189"/>
    </row>
    <row r="644">
      <c r="B644" s="12"/>
      <c r="C644" s="12"/>
      <c r="D644" s="12"/>
      <c r="I644" s="192"/>
      <c r="J644" s="192"/>
      <c r="L644" s="189"/>
    </row>
    <row r="645">
      <c r="B645" s="12"/>
      <c r="C645" s="12"/>
      <c r="D645" s="12"/>
      <c r="I645" s="192"/>
      <c r="J645" s="192"/>
      <c r="L645" s="189"/>
    </row>
    <row r="646">
      <c r="B646" s="12"/>
      <c r="C646" s="12"/>
      <c r="D646" s="12"/>
      <c r="I646" s="192"/>
      <c r="J646" s="192"/>
      <c r="L646" s="189"/>
    </row>
    <row r="647">
      <c r="B647" s="12"/>
      <c r="C647" s="12"/>
      <c r="D647" s="12"/>
      <c r="I647" s="192"/>
      <c r="J647" s="192"/>
      <c r="L647" s="189"/>
    </row>
    <row r="648">
      <c r="B648" s="12"/>
      <c r="C648" s="12"/>
      <c r="D648" s="12"/>
      <c r="I648" s="192"/>
      <c r="J648" s="192"/>
      <c r="L648" s="189"/>
    </row>
    <row r="649">
      <c r="B649" s="12"/>
      <c r="C649" s="12"/>
      <c r="D649" s="12"/>
      <c r="I649" s="192"/>
      <c r="J649" s="192"/>
      <c r="L649" s="189"/>
    </row>
    <row r="650">
      <c r="B650" s="12"/>
      <c r="C650" s="12"/>
      <c r="D650" s="12"/>
      <c r="I650" s="192"/>
      <c r="J650" s="192"/>
      <c r="L650" s="189"/>
    </row>
    <row r="651">
      <c r="B651" s="12"/>
      <c r="C651" s="12"/>
      <c r="D651" s="12"/>
      <c r="I651" s="192"/>
      <c r="J651" s="192"/>
      <c r="L651" s="189"/>
    </row>
    <row r="652">
      <c r="B652" s="12"/>
      <c r="C652" s="12"/>
      <c r="D652" s="12"/>
      <c r="I652" s="192"/>
      <c r="J652" s="192"/>
      <c r="L652" s="189"/>
    </row>
    <row r="653">
      <c r="B653" s="12"/>
      <c r="C653" s="12"/>
      <c r="D653" s="12"/>
      <c r="I653" s="192"/>
      <c r="J653" s="192"/>
      <c r="L653" s="189"/>
    </row>
    <row r="654">
      <c r="B654" s="12"/>
      <c r="C654" s="12"/>
      <c r="D654" s="12"/>
      <c r="I654" s="192"/>
      <c r="J654" s="192"/>
      <c r="L654" s="189"/>
    </row>
    <row r="655">
      <c r="B655" s="12"/>
      <c r="C655" s="12"/>
      <c r="D655" s="12"/>
      <c r="I655" s="192"/>
      <c r="J655" s="192"/>
      <c r="L655" s="189"/>
    </row>
    <row r="656">
      <c r="B656" s="12"/>
      <c r="C656" s="12"/>
      <c r="D656" s="12"/>
      <c r="I656" s="192"/>
      <c r="J656" s="192"/>
      <c r="L656" s="189"/>
    </row>
    <row r="657">
      <c r="B657" s="12"/>
      <c r="C657" s="12"/>
      <c r="D657" s="12"/>
      <c r="I657" s="192"/>
      <c r="J657" s="192"/>
      <c r="L657" s="189"/>
    </row>
    <row r="658">
      <c r="B658" s="12"/>
      <c r="C658" s="12"/>
      <c r="D658" s="12"/>
      <c r="I658" s="192"/>
      <c r="J658" s="192"/>
      <c r="L658" s="189"/>
    </row>
    <row r="659">
      <c r="B659" s="12"/>
      <c r="C659" s="12"/>
      <c r="D659" s="12"/>
      <c r="I659" s="192"/>
      <c r="J659" s="192"/>
      <c r="L659" s="189"/>
    </row>
    <row r="660">
      <c r="B660" s="12"/>
      <c r="C660" s="12"/>
      <c r="D660" s="12"/>
      <c r="I660" s="192"/>
      <c r="J660" s="192"/>
      <c r="L660" s="189"/>
    </row>
    <row r="661">
      <c r="B661" s="12"/>
      <c r="C661" s="12"/>
      <c r="D661" s="12"/>
      <c r="I661" s="192"/>
      <c r="J661" s="192"/>
      <c r="L661" s="189"/>
    </row>
    <row r="662">
      <c r="B662" s="12"/>
      <c r="C662" s="12"/>
      <c r="D662" s="12"/>
      <c r="I662" s="192"/>
      <c r="J662" s="192"/>
      <c r="L662" s="189"/>
    </row>
    <row r="663">
      <c r="B663" s="12"/>
      <c r="C663" s="12"/>
      <c r="D663" s="12"/>
      <c r="I663" s="192"/>
      <c r="J663" s="192"/>
      <c r="L663" s="189"/>
    </row>
    <row r="664">
      <c r="B664" s="12"/>
      <c r="C664" s="12"/>
      <c r="D664" s="12"/>
      <c r="I664" s="192"/>
      <c r="J664" s="192"/>
      <c r="L664" s="189"/>
    </row>
    <row r="665">
      <c r="B665" s="12"/>
      <c r="C665" s="12"/>
      <c r="D665" s="12"/>
      <c r="I665" s="192"/>
      <c r="J665" s="192"/>
      <c r="L665" s="189"/>
    </row>
    <row r="666">
      <c r="B666" s="12"/>
      <c r="C666" s="12"/>
      <c r="D666" s="12"/>
      <c r="I666" s="192"/>
      <c r="J666" s="192"/>
      <c r="L666" s="189"/>
    </row>
    <row r="667">
      <c r="B667" s="12"/>
      <c r="C667" s="12"/>
      <c r="D667" s="12"/>
      <c r="I667" s="192"/>
      <c r="J667" s="192"/>
      <c r="L667" s="189"/>
    </row>
    <row r="668">
      <c r="B668" s="12"/>
      <c r="C668" s="12"/>
      <c r="D668" s="12"/>
      <c r="I668" s="192"/>
      <c r="J668" s="192"/>
      <c r="L668" s="189"/>
    </row>
    <row r="669">
      <c r="B669" s="12"/>
      <c r="C669" s="12"/>
      <c r="D669" s="12"/>
      <c r="I669" s="192"/>
      <c r="J669" s="192"/>
      <c r="L669" s="189"/>
    </row>
    <row r="670">
      <c r="B670" s="12"/>
      <c r="C670" s="12"/>
      <c r="D670" s="12"/>
      <c r="I670" s="192"/>
      <c r="J670" s="192"/>
      <c r="L670" s="189"/>
    </row>
    <row r="671">
      <c r="B671" s="12"/>
      <c r="C671" s="12"/>
      <c r="D671" s="12"/>
      <c r="I671" s="192"/>
      <c r="J671" s="192"/>
      <c r="L671" s="189"/>
    </row>
    <row r="672">
      <c r="B672" s="12"/>
      <c r="C672" s="12"/>
      <c r="D672" s="12"/>
      <c r="I672" s="192"/>
      <c r="J672" s="192"/>
      <c r="L672" s="189"/>
    </row>
    <row r="673">
      <c r="B673" s="12"/>
      <c r="C673" s="12"/>
      <c r="D673" s="12"/>
      <c r="I673" s="192"/>
      <c r="J673" s="192"/>
      <c r="L673" s="189"/>
    </row>
    <row r="674">
      <c r="B674" s="12"/>
      <c r="C674" s="12"/>
      <c r="D674" s="12"/>
      <c r="I674" s="192"/>
      <c r="J674" s="192"/>
      <c r="L674" s="189"/>
    </row>
    <row r="675">
      <c r="B675" s="12"/>
      <c r="C675" s="12"/>
      <c r="D675" s="12"/>
      <c r="I675" s="192"/>
      <c r="J675" s="192"/>
      <c r="L675" s="189"/>
    </row>
    <row r="676">
      <c r="B676" s="12"/>
      <c r="C676" s="12"/>
      <c r="D676" s="12"/>
      <c r="I676" s="192"/>
      <c r="J676" s="192"/>
      <c r="L676" s="189"/>
    </row>
    <row r="677">
      <c r="B677" s="12"/>
      <c r="C677" s="12"/>
      <c r="D677" s="12"/>
      <c r="I677" s="192"/>
      <c r="J677" s="192"/>
      <c r="L677" s="189"/>
    </row>
    <row r="678">
      <c r="B678" s="12"/>
      <c r="C678" s="12"/>
      <c r="D678" s="12"/>
      <c r="I678" s="192"/>
      <c r="J678" s="192"/>
      <c r="L678" s="189"/>
    </row>
    <row r="679">
      <c r="B679" s="12"/>
      <c r="C679" s="12"/>
      <c r="D679" s="12"/>
      <c r="I679" s="192"/>
      <c r="J679" s="192"/>
      <c r="L679" s="189"/>
    </row>
    <row r="680">
      <c r="B680" s="12"/>
      <c r="C680" s="12"/>
      <c r="D680" s="12"/>
      <c r="I680" s="192"/>
      <c r="J680" s="192"/>
      <c r="L680" s="189"/>
    </row>
    <row r="681">
      <c r="B681" s="12"/>
      <c r="C681" s="12"/>
      <c r="D681" s="12"/>
      <c r="I681" s="192"/>
      <c r="J681" s="192"/>
      <c r="L681" s="189"/>
    </row>
    <row r="682">
      <c r="B682" s="12"/>
      <c r="C682" s="12"/>
      <c r="D682" s="12"/>
      <c r="I682" s="192"/>
      <c r="J682" s="192"/>
      <c r="L682" s="189"/>
    </row>
    <row r="683">
      <c r="B683" s="12"/>
      <c r="C683" s="12"/>
      <c r="D683" s="12"/>
      <c r="I683" s="192"/>
      <c r="J683" s="192"/>
      <c r="L683" s="189"/>
    </row>
    <row r="684">
      <c r="B684" s="12"/>
      <c r="C684" s="12"/>
      <c r="D684" s="12"/>
      <c r="I684" s="192"/>
      <c r="J684" s="192"/>
      <c r="L684" s="189"/>
    </row>
    <row r="685">
      <c r="B685" s="12"/>
      <c r="C685" s="12"/>
      <c r="D685" s="12"/>
      <c r="I685" s="192"/>
      <c r="J685" s="192"/>
      <c r="L685" s="189"/>
    </row>
    <row r="686">
      <c r="B686" s="12"/>
      <c r="C686" s="12"/>
      <c r="D686" s="12"/>
      <c r="I686" s="192"/>
      <c r="J686" s="192"/>
      <c r="L686" s="189"/>
    </row>
    <row r="687">
      <c r="B687" s="12"/>
      <c r="C687" s="12"/>
      <c r="D687" s="12"/>
      <c r="I687" s="192"/>
      <c r="J687" s="192"/>
      <c r="L687" s="189"/>
    </row>
    <row r="688">
      <c r="B688" s="12"/>
      <c r="C688" s="12"/>
      <c r="D688" s="12"/>
      <c r="I688" s="192"/>
      <c r="J688" s="192"/>
      <c r="L688" s="189"/>
    </row>
    <row r="689">
      <c r="B689" s="12"/>
      <c r="C689" s="12"/>
      <c r="D689" s="12"/>
      <c r="I689" s="192"/>
      <c r="J689" s="192"/>
      <c r="L689" s="189"/>
    </row>
    <row r="690">
      <c r="B690" s="12"/>
      <c r="C690" s="12"/>
      <c r="D690" s="12"/>
      <c r="I690" s="192"/>
      <c r="J690" s="192"/>
      <c r="L690" s="189"/>
    </row>
    <row r="691">
      <c r="B691" s="12"/>
      <c r="C691" s="12"/>
      <c r="D691" s="12"/>
      <c r="I691" s="192"/>
      <c r="J691" s="192"/>
      <c r="L691" s="189"/>
    </row>
    <row r="692">
      <c r="B692" s="12"/>
      <c r="C692" s="12"/>
      <c r="D692" s="12"/>
      <c r="I692" s="192"/>
      <c r="J692" s="192"/>
      <c r="L692" s="189"/>
    </row>
    <row r="693">
      <c r="B693" s="12"/>
      <c r="C693" s="12"/>
      <c r="D693" s="12"/>
      <c r="I693" s="192"/>
      <c r="J693" s="192"/>
      <c r="L693" s="189"/>
    </row>
    <row r="694">
      <c r="B694" s="12"/>
      <c r="C694" s="12"/>
      <c r="D694" s="12"/>
      <c r="I694" s="192"/>
      <c r="J694" s="192"/>
      <c r="L694" s="189"/>
    </row>
    <row r="695">
      <c r="B695" s="12"/>
      <c r="C695" s="12"/>
      <c r="D695" s="12"/>
      <c r="I695" s="192"/>
      <c r="J695" s="192"/>
      <c r="L695" s="189"/>
    </row>
    <row r="696">
      <c r="B696" s="12"/>
      <c r="C696" s="12"/>
      <c r="D696" s="12"/>
      <c r="I696" s="192"/>
      <c r="J696" s="192"/>
      <c r="L696" s="189"/>
    </row>
    <row r="697">
      <c r="B697" s="12"/>
      <c r="C697" s="12"/>
      <c r="D697" s="12"/>
      <c r="I697" s="192"/>
      <c r="J697" s="192"/>
      <c r="L697" s="189"/>
    </row>
    <row r="698">
      <c r="B698" s="12"/>
      <c r="C698" s="12"/>
      <c r="D698" s="12"/>
      <c r="I698" s="192"/>
      <c r="J698" s="192"/>
      <c r="L698" s="189"/>
    </row>
    <row r="699">
      <c r="B699" s="12"/>
      <c r="C699" s="12"/>
      <c r="D699" s="12"/>
      <c r="I699" s="192"/>
      <c r="J699" s="192"/>
      <c r="L699" s="189"/>
    </row>
    <row r="700">
      <c r="B700" s="12"/>
      <c r="C700" s="12"/>
      <c r="D700" s="12"/>
      <c r="I700" s="192"/>
      <c r="J700" s="192"/>
      <c r="L700" s="189"/>
    </row>
    <row r="701">
      <c r="B701" s="12"/>
      <c r="C701" s="12"/>
      <c r="D701" s="12"/>
      <c r="I701" s="192"/>
      <c r="J701" s="192"/>
      <c r="L701" s="189"/>
    </row>
    <row r="702">
      <c r="B702" s="12"/>
      <c r="C702" s="12"/>
      <c r="D702" s="12"/>
      <c r="I702" s="192"/>
      <c r="J702" s="192"/>
      <c r="L702" s="189"/>
    </row>
    <row r="703">
      <c r="B703" s="12"/>
      <c r="C703" s="12"/>
      <c r="D703" s="12"/>
      <c r="I703" s="192"/>
      <c r="J703" s="192"/>
      <c r="L703" s="189"/>
    </row>
    <row r="704">
      <c r="B704" s="12"/>
      <c r="C704" s="12"/>
      <c r="D704" s="12"/>
      <c r="I704" s="192"/>
      <c r="J704" s="192"/>
      <c r="L704" s="189"/>
    </row>
    <row r="705">
      <c r="B705" s="12"/>
      <c r="C705" s="12"/>
      <c r="D705" s="12"/>
      <c r="I705" s="192"/>
      <c r="J705" s="192"/>
      <c r="L705" s="189"/>
    </row>
    <row r="706">
      <c r="B706" s="12"/>
      <c r="C706" s="12"/>
      <c r="D706" s="12"/>
      <c r="I706" s="192"/>
      <c r="J706" s="192"/>
      <c r="L706" s="189"/>
    </row>
    <row r="707">
      <c r="B707" s="12"/>
      <c r="C707" s="12"/>
      <c r="D707" s="12"/>
      <c r="I707" s="192"/>
      <c r="J707" s="192"/>
      <c r="L707" s="189"/>
    </row>
    <row r="708">
      <c r="B708" s="12"/>
      <c r="C708" s="12"/>
      <c r="D708" s="12"/>
      <c r="I708" s="192"/>
      <c r="J708" s="192"/>
      <c r="L708" s="189"/>
    </row>
    <row r="709">
      <c r="B709" s="12"/>
      <c r="C709" s="12"/>
      <c r="D709" s="12"/>
      <c r="I709" s="192"/>
      <c r="J709" s="192"/>
      <c r="L709" s="189"/>
    </row>
    <row r="710">
      <c r="B710" s="12"/>
      <c r="C710" s="12"/>
      <c r="D710" s="12"/>
      <c r="I710" s="192"/>
      <c r="J710" s="192"/>
      <c r="L710" s="189"/>
    </row>
    <row r="711">
      <c r="B711" s="12"/>
      <c r="C711" s="12"/>
      <c r="D711" s="12"/>
      <c r="I711" s="192"/>
      <c r="J711" s="192"/>
      <c r="L711" s="189"/>
    </row>
    <row r="712">
      <c r="B712" s="12"/>
      <c r="C712" s="12"/>
      <c r="D712" s="12"/>
      <c r="I712" s="192"/>
      <c r="J712" s="192"/>
      <c r="L712" s="189"/>
    </row>
    <row r="713">
      <c r="B713" s="12"/>
      <c r="C713" s="12"/>
      <c r="D713" s="12"/>
      <c r="I713" s="192"/>
      <c r="J713" s="192"/>
      <c r="L713" s="189"/>
    </row>
    <row r="714">
      <c r="B714" s="12"/>
      <c r="C714" s="12"/>
      <c r="D714" s="12"/>
      <c r="I714" s="192"/>
      <c r="J714" s="192"/>
      <c r="L714" s="189"/>
    </row>
    <row r="715">
      <c r="B715" s="12"/>
      <c r="C715" s="12"/>
      <c r="D715" s="12"/>
      <c r="I715" s="192"/>
      <c r="J715" s="192"/>
      <c r="L715" s="189"/>
    </row>
    <row r="716">
      <c r="B716" s="12"/>
      <c r="C716" s="12"/>
      <c r="D716" s="12"/>
      <c r="I716" s="192"/>
      <c r="J716" s="192"/>
      <c r="L716" s="189"/>
    </row>
    <row r="717">
      <c r="B717" s="12"/>
      <c r="C717" s="12"/>
      <c r="D717" s="12"/>
      <c r="I717" s="192"/>
      <c r="J717" s="192"/>
      <c r="L717" s="189"/>
    </row>
    <row r="718">
      <c r="B718" s="12"/>
      <c r="C718" s="12"/>
      <c r="D718" s="12"/>
      <c r="I718" s="192"/>
      <c r="J718" s="192"/>
      <c r="L718" s="189"/>
    </row>
    <row r="719">
      <c r="B719" s="12"/>
      <c r="C719" s="12"/>
      <c r="D719" s="12"/>
      <c r="I719" s="192"/>
      <c r="J719" s="192"/>
      <c r="L719" s="189"/>
    </row>
    <row r="720">
      <c r="B720" s="12"/>
      <c r="C720" s="12"/>
      <c r="D720" s="12"/>
      <c r="I720" s="192"/>
      <c r="J720" s="192"/>
      <c r="L720" s="189"/>
    </row>
    <row r="721">
      <c r="B721" s="12"/>
      <c r="C721" s="12"/>
      <c r="D721" s="12"/>
      <c r="I721" s="192"/>
      <c r="J721" s="192"/>
      <c r="L721" s="189"/>
    </row>
    <row r="722">
      <c r="B722" s="12"/>
      <c r="C722" s="12"/>
      <c r="D722" s="12"/>
      <c r="I722" s="192"/>
      <c r="J722" s="192"/>
      <c r="L722" s="189"/>
    </row>
    <row r="723">
      <c r="B723" s="12"/>
      <c r="C723" s="12"/>
      <c r="D723" s="12"/>
      <c r="I723" s="192"/>
      <c r="J723" s="192"/>
      <c r="L723" s="189"/>
    </row>
    <row r="724">
      <c r="B724" s="12"/>
      <c r="C724" s="12"/>
      <c r="D724" s="12"/>
      <c r="I724" s="192"/>
      <c r="J724" s="192"/>
      <c r="L724" s="189"/>
    </row>
    <row r="725">
      <c r="B725" s="12"/>
      <c r="C725" s="12"/>
      <c r="D725" s="12"/>
      <c r="I725" s="192"/>
      <c r="J725" s="192"/>
      <c r="L725" s="189"/>
    </row>
    <row r="726">
      <c r="B726" s="12"/>
      <c r="C726" s="12"/>
      <c r="D726" s="12"/>
      <c r="I726" s="192"/>
      <c r="J726" s="192"/>
      <c r="L726" s="189"/>
    </row>
    <row r="727">
      <c r="B727" s="12"/>
      <c r="C727" s="12"/>
      <c r="D727" s="12"/>
      <c r="I727" s="192"/>
      <c r="J727" s="192"/>
      <c r="L727" s="189"/>
    </row>
    <row r="728">
      <c r="B728" s="12"/>
      <c r="C728" s="12"/>
      <c r="D728" s="12"/>
      <c r="I728" s="192"/>
      <c r="J728" s="192"/>
      <c r="L728" s="189"/>
    </row>
    <row r="729">
      <c r="B729" s="12"/>
      <c r="C729" s="12"/>
      <c r="D729" s="12"/>
      <c r="I729" s="192"/>
      <c r="J729" s="192"/>
      <c r="L729" s="189"/>
    </row>
    <row r="730">
      <c r="B730" s="12"/>
      <c r="C730" s="12"/>
      <c r="D730" s="12"/>
      <c r="I730" s="192"/>
      <c r="J730" s="192"/>
      <c r="L730" s="189"/>
    </row>
    <row r="731">
      <c r="B731" s="12"/>
      <c r="C731" s="12"/>
      <c r="D731" s="12"/>
      <c r="I731" s="192"/>
      <c r="J731" s="192"/>
      <c r="L731" s="189"/>
    </row>
    <row r="732">
      <c r="B732" s="12"/>
      <c r="C732" s="12"/>
      <c r="D732" s="12"/>
      <c r="I732" s="192"/>
      <c r="J732" s="192"/>
      <c r="L732" s="189"/>
    </row>
    <row r="733">
      <c r="B733" s="12"/>
      <c r="C733" s="12"/>
      <c r="D733" s="12"/>
      <c r="I733" s="192"/>
      <c r="J733" s="192"/>
      <c r="L733" s="189"/>
    </row>
    <row r="734">
      <c r="B734" s="12"/>
      <c r="C734" s="12"/>
      <c r="D734" s="12"/>
      <c r="I734" s="192"/>
      <c r="J734" s="192"/>
      <c r="L734" s="189"/>
    </row>
    <row r="735">
      <c r="B735" s="12"/>
      <c r="C735" s="12"/>
      <c r="D735" s="12"/>
      <c r="I735" s="192"/>
      <c r="J735" s="192"/>
      <c r="L735" s="189"/>
    </row>
    <row r="736">
      <c r="B736" s="12"/>
      <c r="C736" s="12"/>
      <c r="D736" s="12"/>
      <c r="I736" s="192"/>
      <c r="J736" s="192"/>
      <c r="L736" s="189"/>
    </row>
    <row r="737">
      <c r="B737" s="12"/>
      <c r="C737" s="12"/>
      <c r="D737" s="12"/>
      <c r="I737" s="192"/>
      <c r="J737" s="192"/>
      <c r="L737" s="189"/>
    </row>
    <row r="738">
      <c r="B738" s="12"/>
      <c r="C738" s="12"/>
      <c r="D738" s="12"/>
      <c r="I738" s="192"/>
      <c r="J738" s="192"/>
      <c r="L738" s="189"/>
    </row>
    <row r="739">
      <c r="B739" s="12"/>
      <c r="C739" s="12"/>
      <c r="D739" s="12"/>
      <c r="I739" s="192"/>
      <c r="J739" s="192"/>
      <c r="L739" s="189"/>
    </row>
    <row r="740">
      <c r="B740" s="12"/>
      <c r="C740" s="12"/>
      <c r="D740" s="12"/>
      <c r="I740" s="192"/>
      <c r="J740" s="192"/>
      <c r="L740" s="189"/>
    </row>
    <row r="741">
      <c r="B741" s="12"/>
      <c r="C741" s="12"/>
      <c r="D741" s="12"/>
      <c r="I741" s="192"/>
      <c r="J741" s="192"/>
      <c r="L741" s="189"/>
    </row>
    <row r="742">
      <c r="B742" s="12"/>
      <c r="C742" s="12"/>
      <c r="D742" s="12"/>
      <c r="I742" s="192"/>
      <c r="J742" s="192"/>
      <c r="L742" s="189"/>
    </row>
    <row r="743">
      <c r="B743" s="12"/>
      <c r="C743" s="12"/>
      <c r="D743" s="12"/>
      <c r="I743" s="192"/>
      <c r="J743" s="192"/>
      <c r="L743" s="189"/>
    </row>
    <row r="744">
      <c r="B744" s="12"/>
      <c r="C744" s="12"/>
      <c r="D744" s="12"/>
      <c r="I744" s="192"/>
      <c r="J744" s="192"/>
      <c r="L744" s="189"/>
    </row>
    <row r="745">
      <c r="B745" s="12"/>
      <c r="C745" s="12"/>
      <c r="D745" s="12"/>
      <c r="I745" s="192"/>
      <c r="J745" s="192"/>
      <c r="L745" s="189"/>
    </row>
    <row r="746">
      <c r="B746" s="12"/>
      <c r="C746" s="12"/>
      <c r="D746" s="12"/>
      <c r="I746" s="192"/>
      <c r="J746" s="192"/>
      <c r="L746" s="189"/>
    </row>
    <row r="747">
      <c r="B747" s="12"/>
      <c r="C747" s="12"/>
      <c r="D747" s="12"/>
      <c r="I747" s="192"/>
      <c r="J747" s="192"/>
      <c r="L747" s="189"/>
    </row>
    <row r="748">
      <c r="B748" s="12"/>
      <c r="C748" s="12"/>
      <c r="D748" s="12"/>
      <c r="I748" s="192"/>
      <c r="J748" s="192"/>
      <c r="L748" s="189"/>
    </row>
    <row r="749">
      <c r="B749" s="12"/>
      <c r="C749" s="12"/>
      <c r="D749" s="12"/>
      <c r="I749" s="192"/>
      <c r="J749" s="192"/>
      <c r="L749" s="189"/>
    </row>
    <row r="750">
      <c r="B750" s="12"/>
      <c r="C750" s="12"/>
      <c r="D750" s="12"/>
      <c r="I750" s="192"/>
      <c r="J750" s="192"/>
      <c r="L750" s="189"/>
    </row>
    <row r="751">
      <c r="B751" s="12"/>
      <c r="C751" s="12"/>
      <c r="D751" s="12"/>
      <c r="I751" s="192"/>
      <c r="J751" s="192"/>
      <c r="L751" s="189"/>
    </row>
    <row r="752">
      <c r="B752" s="12"/>
      <c r="C752" s="12"/>
      <c r="D752" s="12"/>
      <c r="I752" s="192"/>
      <c r="J752" s="192"/>
      <c r="L752" s="189"/>
    </row>
    <row r="753">
      <c r="B753" s="12"/>
      <c r="C753" s="12"/>
      <c r="D753" s="12"/>
      <c r="I753" s="192"/>
      <c r="J753" s="192"/>
      <c r="L753" s="189"/>
    </row>
    <row r="754">
      <c r="B754" s="12"/>
      <c r="C754" s="12"/>
      <c r="D754" s="12"/>
      <c r="I754" s="192"/>
      <c r="J754" s="192"/>
      <c r="L754" s="189"/>
    </row>
    <row r="755">
      <c r="B755" s="12"/>
      <c r="C755" s="12"/>
      <c r="D755" s="12"/>
      <c r="I755" s="192"/>
      <c r="J755" s="192"/>
      <c r="L755" s="189"/>
    </row>
    <row r="756">
      <c r="B756" s="12"/>
      <c r="C756" s="12"/>
      <c r="D756" s="12"/>
      <c r="I756" s="192"/>
      <c r="J756" s="192"/>
      <c r="L756" s="189"/>
    </row>
    <row r="757">
      <c r="B757" s="12"/>
      <c r="C757" s="12"/>
      <c r="D757" s="12"/>
      <c r="I757" s="192"/>
      <c r="J757" s="192"/>
      <c r="L757" s="189"/>
    </row>
    <row r="758">
      <c r="B758" s="12"/>
      <c r="C758" s="12"/>
      <c r="D758" s="12"/>
      <c r="I758" s="192"/>
      <c r="J758" s="192"/>
      <c r="L758" s="189"/>
    </row>
    <row r="759">
      <c r="B759" s="12"/>
      <c r="C759" s="12"/>
      <c r="D759" s="12"/>
      <c r="I759" s="192"/>
      <c r="J759" s="192"/>
      <c r="L759" s="189"/>
    </row>
    <row r="760">
      <c r="B760" s="12"/>
      <c r="C760" s="12"/>
      <c r="D760" s="12"/>
      <c r="I760" s="192"/>
      <c r="J760" s="192"/>
      <c r="L760" s="189"/>
    </row>
    <row r="761">
      <c r="B761" s="12"/>
      <c r="C761" s="12"/>
      <c r="D761" s="12"/>
      <c r="I761" s="192"/>
      <c r="J761" s="192"/>
      <c r="L761" s="189"/>
    </row>
    <row r="762">
      <c r="B762" s="12"/>
      <c r="C762" s="12"/>
      <c r="D762" s="12"/>
      <c r="I762" s="192"/>
      <c r="J762" s="192"/>
      <c r="L762" s="189"/>
    </row>
    <row r="763">
      <c r="B763" s="12"/>
      <c r="C763" s="12"/>
      <c r="D763" s="12"/>
      <c r="I763" s="192"/>
      <c r="J763" s="192"/>
      <c r="L763" s="189"/>
    </row>
    <row r="764">
      <c r="B764" s="12"/>
      <c r="C764" s="12"/>
      <c r="D764" s="12"/>
      <c r="I764" s="192"/>
      <c r="J764" s="192"/>
      <c r="L764" s="189"/>
    </row>
    <row r="765">
      <c r="B765" s="12"/>
      <c r="C765" s="12"/>
      <c r="D765" s="12"/>
      <c r="I765" s="192"/>
      <c r="J765" s="192"/>
      <c r="L765" s="189"/>
    </row>
    <row r="766">
      <c r="B766" s="12"/>
      <c r="C766" s="12"/>
      <c r="D766" s="12"/>
      <c r="I766" s="192"/>
      <c r="J766" s="192"/>
      <c r="L766" s="189"/>
    </row>
    <row r="767">
      <c r="B767" s="12"/>
      <c r="C767" s="12"/>
      <c r="D767" s="12"/>
      <c r="I767" s="192"/>
      <c r="J767" s="192"/>
      <c r="L767" s="189"/>
    </row>
    <row r="768">
      <c r="B768" s="12"/>
      <c r="C768" s="12"/>
      <c r="D768" s="12"/>
      <c r="I768" s="192"/>
      <c r="J768" s="192"/>
      <c r="L768" s="189"/>
    </row>
    <row r="769">
      <c r="B769" s="12"/>
      <c r="C769" s="12"/>
      <c r="D769" s="12"/>
      <c r="I769" s="192"/>
      <c r="J769" s="192"/>
      <c r="L769" s="189"/>
    </row>
    <row r="770">
      <c r="B770" s="12"/>
      <c r="C770" s="12"/>
      <c r="D770" s="12"/>
      <c r="I770" s="192"/>
      <c r="J770" s="192"/>
      <c r="L770" s="189"/>
    </row>
    <row r="771">
      <c r="B771" s="12"/>
      <c r="C771" s="12"/>
      <c r="D771" s="12"/>
      <c r="I771" s="192"/>
      <c r="J771" s="192"/>
      <c r="L771" s="189"/>
    </row>
    <row r="772">
      <c r="B772" s="12"/>
      <c r="C772" s="12"/>
      <c r="D772" s="12"/>
      <c r="I772" s="192"/>
      <c r="J772" s="192"/>
      <c r="L772" s="189"/>
    </row>
    <row r="773">
      <c r="B773" s="12"/>
      <c r="C773" s="12"/>
      <c r="D773" s="12"/>
      <c r="I773" s="192"/>
      <c r="J773" s="192"/>
      <c r="L773" s="189"/>
    </row>
    <row r="774">
      <c r="B774" s="12"/>
      <c r="C774" s="12"/>
      <c r="D774" s="12"/>
      <c r="I774" s="192"/>
      <c r="J774" s="192"/>
      <c r="L774" s="189"/>
    </row>
    <row r="775">
      <c r="B775" s="12"/>
      <c r="C775" s="12"/>
      <c r="D775" s="12"/>
      <c r="I775" s="192"/>
      <c r="J775" s="192"/>
      <c r="L775" s="189"/>
    </row>
    <row r="776">
      <c r="B776" s="12"/>
      <c r="C776" s="12"/>
      <c r="D776" s="12"/>
      <c r="I776" s="192"/>
      <c r="J776" s="192"/>
      <c r="L776" s="189"/>
    </row>
    <row r="777">
      <c r="B777" s="12"/>
      <c r="C777" s="12"/>
      <c r="D777" s="12"/>
      <c r="I777" s="192"/>
      <c r="J777" s="192"/>
      <c r="L777" s="189"/>
    </row>
    <row r="778">
      <c r="B778" s="12"/>
      <c r="C778" s="12"/>
      <c r="D778" s="12"/>
      <c r="I778" s="192"/>
      <c r="J778" s="192"/>
      <c r="L778" s="189"/>
    </row>
    <row r="779">
      <c r="B779" s="12"/>
      <c r="C779" s="12"/>
      <c r="D779" s="12"/>
      <c r="I779" s="192"/>
      <c r="J779" s="192"/>
      <c r="L779" s="189"/>
    </row>
    <row r="780">
      <c r="B780" s="12"/>
      <c r="C780" s="12"/>
      <c r="D780" s="12"/>
      <c r="I780" s="192"/>
      <c r="J780" s="192"/>
      <c r="L780" s="189"/>
    </row>
    <row r="781">
      <c r="B781" s="12"/>
      <c r="C781" s="12"/>
      <c r="D781" s="12"/>
      <c r="I781" s="192"/>
      <c r="J781" s="192"/>
      <c r="L781" s="189"/>
    </row>
    <row r="782">
      <c r="B782" s="12"/>
      <c r="C782" s="12"/>
      <c r="D782" s="12"/>
      <c r="I782" s="192"/>
      <c r="J782" s="192"/>
      <c r="L782" s="189"/>
    </row>
    <row r="783">
      <c r="B783" s="12"/>
      <c r="C783" s="12"/>
      <c r="D783" s="12"/>
      <c r="I783" s="192"/>
      <c r="J783" s="192"/>
      <c r="L783" s="189"/>
    </row>
    <row r="784">
      <c r="B784" s="12"/>
      <c r="C784" s="12"/>
      <c r="D784" s="12"/>
      <c r="I784" s="192"/>
      <c r="J784" s="192"/>
      <c r="L784" s="189"/>
    </row>
    <row r="785">
      <c r="B785" s="12"/>
      <c r="C785" s="12"/>
      <c r="D785" s="12"/>
      <c r="I785" s="192"/>
      <c r="J785" s="192"/>
      <c r="L785" s="189"/>
    </row>
    <row r="786">
      <c r="B786" s="12"/>
      <c r="C786" s="12"/>
      <c r="D786" s="12"/>
      <c r="I786" s="192"/>
      <c r="J786" s="192"/>
      <c r="L786" s="189"/>
    </row>
    <row r="787">
      <c r="B787" s="12"/>
      <c r="C787" s="12"/>
      <c r="D787" s="12"/>
      <c r="I787" s="192"/>
      <c r="J787" s="192"/>
      <c r="L787" s="189"/>
    </row>
    <row r="788">
      <c r="B788" s="12"/>
      <c r="C788" s="12"/>
      <c r="D788" s="12"/>
      <c r="I788" s="192"/>
      <c r="J788" s="192"/>
      <c r="L788" s="189"/>
    </row>
    <row r="789">
      <c r="B789" s="12"/>
      <c r="C789" s="12"/>
      <c r="D789" s="12"/>
      <c r="I789" s="192"/>
      <c r="J789" s="192"/>
      <c r="L789" s="189"/>
    </row>
    <row r="790">
      <c r="B790" s="12"/>
      <c r="C790" s="12"/>
      <c r="D790" s="12"/>
      <c r="I790" s="192"/>
      <c r="J790" s="192"/>
      <c r="L790" s="189"/>
    </row>
    <row r="791">
      <c r="B791" s="12"/>
      <c r="C791" s="12"/>
      <c r="D791" s="12"/>
      <c r="I791" s="192"/>
      <c r="J791" s="192"/>
      <c r="L791" s="189"/>
    </row>
    <row r="792">
      <c r="B792" s="12"/>
      <c r="C792" s="12"/>
      <c r="D792" s="12"/>
      <c r="I792" s="192"/>
      <c r="J792" s="192"/>
      <c r="L792" s="189"/>
    </row>
    <row r="793">
      <c r="B793" s="12"/>
      <c r="C793" s="12"/>
      <c r="D793" s="12"/>
      <c r="I793" s="192"/>
      <c r="J793" s="192"/>
      <c r="L793" s="189"/>
    </row>
    <row r="794">
      <c r="B794" s="12"/>
      <c r="C794" s="12"/>
      <c r="D794" s="12"/>
      <c r="I794" s="192"/>
      <c r="J794" s="192"/>
      <c r="L794" s="189"/>
    </row>
    <row r="795">
      <c r="B795" s="12"/>
      <c r="C795" s="12"/>
      <c r="D795" s="12"/>
      <c r="I795" s="192"/>
      <c r="J795" s="192"/>
      <c r="L795" s="189"/>
    </row>
    <row r="796">
      <c r="B796" s="12"/>
      <c r="C796" s="12"/>
      <c r="D796" s="12"/>
      <c r="I796" s="192"/>
      <c r="J796" s="192"/>
      <c r="L796" s="189"/>
    </row>
    <row r="797">
      <c r="B797" s="12"/>
      <c r="C797" s="12"/>
      <c r="D797" s="12"/>
      <c r="I797" s="192"/>
      <c r="J797" s="192"/>
      <c r="L797" s="189"/>
    </row>
    <row r="798">
      <c r="B798" s="12"/>
      <c r="C798" s="12"/>
      <c r="D798" s="12"/>
      <c r="I798" s="192"/>
      <c r="J798" s="192"/>
      <c r="L798" s="189"/>
    </row>
    <row r="799">
      <c r="B799" s="12"/>
      <c r="C799" s="12"/>
      <c r="D799" s="12"/>
      <c r="I799" s="192"/>
      <c r="J799" s="192"/>
      <c r="L799" s="189"/>
    </row>
    <row r="800">
      <c r="B800" s="12"/>
      <c r="C800" s="12"/>
      <c r="D800" s="12"/>
      <c r="I800" s="192"/>
      <c r="J800" s="192"/>
      <c r="L800" s="189"/>
    </row>
    <row r="801">
      <c r="B801" s="12"/>
      <c r="C801" s="12"/>
      <c r="D801" s="12"/>
      <c r="I801" s="192"/>
      <c r="J801" s="192"/>
      <c r="L801" s="189"/>
    </row>
    <row r="802">
      <c r="B802" s="12"/>
      <c r="C802" s="12"/>
      <c r="D802" s="12"/>
      <c r="I802" s="192"/>
      <c r="J802" s="192"/>
      <c r="L802" s="189"/>
    </row>
    <row r="803">
      <c r="B803" s="12"/>
      <c r="C803" s="12"/>
      <c r="D803" s="12"/>
      <c r="I803" s="192"/>
      <c r="J803" s="192"/>
      <c r="L803" s="189"/>
    </row>
    <row r="804">
      <c r="B804" s="12"/>
      <c r="C804" s="12"/>
      <c r="D804" s="12"/>
      <c r="I804" s="192"/>
      <c r="J804" s="192"/>
      <c r="L804" s="189"/>
    </row>
    <row r="805">
      <c r="B805" s="12"/>
      <c r="C805" s="12"/>
      <c r="D805" s="12"/>
      <c r="I805" s="192"/>
      <c r="J805" s="192"/>
      <c r="L805" s="189"/>
    </row>
    <row r="806">
      <c r="B806" s="12"/>
      <c r="C806" s="12"/>
      <c r="D806" s="12"/>
      <c r="I806" s="192"/>
      <c r="J806" s="192"/>
      <c r="L806" s="189"/>
    </row>
    <row r="807">
      <c r="B807" s="12"/>
      <c r="C807" s="12"/>
      <c r="D807" s="12"/>
      <c r="I807" s="192"/>
      <c r="J807" s="192"/>
      <c r="L807" s="189"/>
    </row>
    <row r="808">
      <c r="B808" s="12"/>
      <c r="C808" s="12"/>
      <c r="D808" s="12"/>
      <c r="I808" s="192"/>
      <c r="J808" s="192"/>
      <c r="L808" s="189"/>
    </row>
    <row r="809">
      <c r="B809" s="12"/>
      <c r="C809" s="12"/>
      <c r="D809" s="12"/>
      <c r="I809" s="192"/>
      <c r="J809" s="192"/>
      <c r="L809" s="189"/>
    </row>
    <row r="810">
      <c r="B810" s="12"/>
      <c r="C810" s="12"/>
      <c r="D810" s="12"/>
      <c r="I810" s="192"/>
      <c r="J810" s="192"/>
      <c r="L810" s="189"/>
    </row>
    <row r="811">
      <c r="B811" s="12"/>
      <c r="C811" s="12"/>
      <c r="D811" s="12"/>
      <c r="I811" s="192"/>
      <c r="J811" s="192"/>
      <c r="L811" s="189"/>
    </row>
    <row r="812">
      <c r="B812" s="12"/>
      <c r="C812" s="12"/>
      <c r="D812" s="12"/>
      <c r="I812" s="192"/>
      <c r="J812" s="192"/>
      <c r="L812" s="189"/>
    </row>
    <row r="813">
      <c r="B813" s="12"/>
      <c r="C813" s="12"/>
      <c r="D813" s="12"/>
      <c r="I813" s="192"/>
      <c r="J813" s="192"/>
      <c r="L813" s="189"/>
    </row>
    <row r="814">
      <c r="B814" s="12"/>
      <c r="C814" s="12"/>
      <c r="D814" s="12"/>
      <c r="I814" s="192"/>
      <c r="J814" s="192"/>
      <c r="L814" s="189"/>
    </row>
    <row r="815">
      <c r="B815" s="12"/>
      <c r="C815" s="12"/>
      <c r="D815" s="12"/>
      <c r="I815" s="192"/>
      <c r="J815" s="192"/>
      <c r="L815" s="189"/>
    </row>
    <row r="816">
      <c r="B816" s="12"/>
      <c r="C816" s="12"/>
      <c r="D816" s="12"/>
      <c r="I816" s="192"/>
      <c r="J816" s="192"/>
      <c r="L816" s="189"/>
    </row>
    <row r="817">
      <c r="B817" s="12"/>
      <c r="C817" s="12"/>
      <c r="D817" s="12"/>
      <c r="I817" s="192"/>
      <c r="J817" s="192"/>
      <c r="L817" s="189"/>
    </row>
    <row r="818">
      <c r="B818" s="12"/>
      <c r="C818" s="12"/>
      <c r="D818" s="12"/>
      <c r="I818" s="192"/>
      <c r="J818" s="192"/>
      <c r="L818" s="189"/>
    </row>
    <row r="819">
      <c r="B819" s="12"/>
      <c r="C819" s="12"/>
      <c r="D819" s="12"/>
      <c r="I819" s="192"/>
      <c r="J819" s="192"/>
      <c r="L819" s="189"/>
    </row>
    <row r="820">
      <c r="B820" s="12"/>
      <c r="C820" s="12"/>
      <c r="D820" s="12"/>
      <c r="I820" s="192"/>
      <c r="J820" s="192"/>
      <c r="L820" s="189"/>
    </row>
    <row r="821">
      <c r="B821" s="12"/>
      <c r="C821" s="12"/>
      <c r="D821" s="12"/>
      <c r="I821" s="192"/>
      <c r="J821" s="192"/>
      <c r="L821" s="189"/>
    </row>
    <row r="822">
      <c r="B822" s="12"/>
      <c r="C822" s="12"/>
      <c r="D822" s="12"/>
      <c r="I822" s="192"/>
      <c r="J822" s="192"/>
      <c r="L822" s="189"/>
    </row>
    <row r="823">
      <c r="B823" s="12"/>
      <c r="C823" s="12"/>
      <c r="D823" s="12"/>
      <c r="I823" s="192"/>
      <c r="J823" s="192"/>
      <c r="L823" s="189"/>
    </row>
    <row r="824">
      <c r="B824" s="12"/>
      <c r="C824" s="12"/>
      <c r="D824" s="12"/>
      <c r="I824" s="192"/>
      <c r="J824" s="192"/>
      <c r="L824" s="189"/>
    </row>
    <row r="825">
      <c r="B825" s="12"/>
      <c r="C825" s="12"/>
      <c r="D825" s="12"/>
      <c r="I825" s="192"/>
      <c r="J825" s="192"/>
      <c r="L825" s="189"/>
    </row>
    <row r="826">
      <c r="B826" s="12"/>
      <c r="C826" s="12"/>
      <c r="D826" s="12"/>
      <c r="I826" s="192"/>
      <c r="J826" s="192"/>
      <c r="L826" s="189"/>
    </row>
    <row r="827">
      <c r="B827" s="12"/>
      <c r="C827" s="12"/>
      <c r="D827" s="12"/>
      <c r="I827" s="192"/>
      <c r="J827" s="192"/>
      <c r="L827" s="189"/>
    </row>
    <row r="828">
      <c r="B828" s="12"/>
      <c r="C828" s="12"/>
      <c r="D828" s="12"/>
      <c r="I828" s="192"/>
      <c r="J828" s="192"/>
      <c r="L828" s="189"/>
    </row>
    <row r="829">
      <c r="B829" s="12"/>
      <c r="C829" s="12"/>
      <c r="D829" s="12"/>
      <c r="I829" s="192"/>
      <c r="J829" s="192"/>
      <c r="L829" s="189"/>
    </row>
    <row r="830">
      <c r="B830" s="12"/>
      <c r="C830" s="12"/>
      <c r="D830" s="12"/>
      <c r="I830" s="192"/>
      <c r="J830" s="192"/>
      <c r="L830" s="189"/>
    </row>
    <row r="831">
      <c r="B831" s="12"/>
      <c r="C831" s="12"/>
      <c r="D831" s="12"/>
      <c r="I831" s="192"/>
      <c r="J831" s="192"/>
      <c r="L831" s="189"/>
    </row>
    <row r="832">
      <c r="B832" s="12"/>
      <c r="C832" s="12"/>
      <c r="D832" s="12"/>
      <c r="I832" s="192"/>
      <c r="J832" s="192"/>
      <c r="L832" s="189"/>
    </row>
    <row r="833">
      <c r="B833" s="12"/>
      <c r="C833" s="12"/>
      <c r="D833" s="12"/>
      <c r="I833" s="192"/>
      <c r="J833" s="192"/>
      <c r="L833" s="189"/>
    </row>
    <row r="834">
      <c r="B834" s="12"/>
      <c r="C834" s="12"/>
      <c r="D834" s="12"/>
      <c r="I834" s="192"/>
      <c r="J834" s="192"/>
      <c r="L834" s="189"/>
    </row>
    <row r="835">
      <c r="B835" s="12"/>
      <c r="C835" s="12"/>
      <c r="D835" s="12"/>
      <c r="I835" s="192"/>
      <c r="J835" s="192"/>
      <c r="L835" s="189"/>
    </row>
    <row r="836">
      <c r="B836" s="12"/>
      <c r="C836" s="12"/>
      <c r="D836" s="12"/>
      <c r="I836" s="192"/>
      <c r="J836" s="192"/>
      <c r="L836" s="189"/>
    </row>
    <row r="837">
      <c r="B837" s="12"/>
      <c r="C837" s="12"/>
      <c r="D837" s="12"/>
      <c r="I837" s="192"/>
      <c r="J837" s="192"/>
      <c r="L837" s="189"/>
    </row>
    <row r="838">
      <c r="B838" s="12"/>
      <c r="C838" s="12"/>
      <c r="D838" s="12"/>
      <c r="I838" s="192"/>
      <c r="J838" s="192"/>
      <c r="L838" s="189"/>
    </row>
    <row r="839">
      <c r="B839" s="12"/>
      <c r="C839" s="12"/>
      <c r="D839" s="12"/>
      <c r="I839" s="192"/>
      <c r="J839" s="192"/>
      <c r="L839" s="189"/>
    </row>
    <row r="840">
      <c r="B840" s="12"/>
      <c r="C840" s="12"/>
      <c r="D840" s="12"/>
      <c r="I840" s="192"/>
      <c r="J840" s="192"/>
      <c r="L840" s="189"/>
    </row>
    <row r="841">
      <c r="B841" s="12"/>
      <c r="C841" s="12"/>
      <c r="D841" s="12"/>
      <c r="I841" s="192"/>
      <c r="J841" s="192"/>
      <c r="L841" s="189"/>
    </row>
    <row r="842">
      <c r="B842" s="12"/>
      <c r="C842" s="12"/>
      <c r="D842" s="12"/>
      <c r="I842" s="192"/>
      <c r="J842" s="192"/>
      <c r="L842" s="189"/>
    </row>
    <row r="843">
      <c r="B843" s="12"/>
      <c r="C843" s="12"/>
      <c r="D843" s="12"/>
      <c r="I843" s="192"/>
      <c r="J843" s="192"/>
      <c r="L843" s="189"/>
    </row>
    <row r="844">
      <c r="B844" s="12"/>
      <c r="C844" s="12"/>
      <c r="D844" s="12"/>
      <c r="I844" s="192"/>
      <c r="J844" s="192"/>
      <c r="L844" s="189"/>
    </row>
    <row r="845">
      <c r="B845" s="12"/>
      <c r="C845" s="12"/>
      <c r="D845" s="12"/>
      <c r="I845" s="192"/>
      <c r="J845" s="192"/>
      <c r="L845" s="189"/>
    </row>
    <row r="846">
      <c r="B846" s="12"/>
      <c r="C846" s="12"/>
      <c r="D846" s="12"/>
      <c r="I846" s="192"/>
      <c r="J846" s="192"/>
      <c r="L846" s="189"/>
    </row>
    <row r="847">
      <c r="B847" s="12"/>
      <c r="C847" s="12"/>
      <c r="D847" s="12"/>
      <c r="I847" s="192"/>
      <c r="J847" s="192"/>
      <c r="L847" s="189"/>
    </row>
    <row r="848">
      <c r="B848" s="12"/>
      <c r="C848" s="12"/>
      <c r="D848" s="12"/>
      <c r="I848" s="192"/>
      <c r="J848" s="192"/>
      <c r="L848" s="189"/>
    </row>
    <row r="849">
      <c r="B849" s="12"/>
      <c r="C849" s="12"/>
      <c r="D849" s="12"/>
      <c r="I849" s="192"/>
      <c r="J849" s="192"/>
      <c r="L849" s="189"/>
    </row>
    <row r="850">
      <c r="B850" s="12"/>
      <c r="C850" s="12"/>
      <c r="D850" s="12"/>
      <c r="I850" s="192"/>
      <c r="J850" s="192"/>
      <c r="L850" s="189"/>
    </row>
    <row r="851">
      <c r="B851" s="12"/>
      <c r="C851" s="12"/>
      <c r="D851" s="12"/>
      <c r="I851" s="192"/>
      <c r="J851" s="192"/>
      <c r="L851" s="189"/>
    </row>
    <row r="852">
      <c r="B852" s="12"/>
      <c r="C852" s="12"/>
      <c r="D852" s="12"/>
      <c r="I852" s="192"/>
      <c r="J852" s="192"/>
      <c r="L852" s="189"/>
    </row>
    <row r="853">
      <c r="B853" s="12"/>
      <c r="C853" s="12"/>
      <c r="D853" s="12"/>
      <c r="I853" s="192"/>
      <c r="J853" s="192"/>
      <c r="L853" s="189"/>
    </row>
    <row r="854">
      <c r="B854" s="12"/>
      <c r="C854" s="12"/>
      <c r="D854" s="12"/>
      <c r="I854" s="192"/>
      <c r="J854" s="192"/>
      <c r="L854" s="189"/>
    </row>
    <row r="855">
      <c r="B855" s="12"/>
      <c r="C855" s="12"/>
      <c r="D855" s="12"/>
      <c r="I855" s="192"/>
      <c r="J855" s="192"/>
      <c r="L855" s="189"/>
    </row>
    <row r="856">
      <c r="B856" s="12"/>
      <c r="C856" s="12"/>
      <c r="D856" s="12"/>
      <c r="I856" s="192"/>
      <c r="J856" s="192"/>
      <c r="L856" s="189"/>
    </row>
    <row r="857">
      <c r="B857" s="12"/>
      <c r="C857" s="12"/>
      <c r="D857" s="12"/>
      <c r="I857" s="192"/>
      <c r="J857" s="192"/>
      <c r="L857" s="189"/>
    </row>
    <row r="858">
      <c r="B858" s="12"/>
      <c r="C858" s="12"/>
      <c r="D858" s="12"/>
      <c r="I858" s="192"/>
      <c r="J858" s="192"/>
      <c r="L858" s="189"/>
    </row>
    <row r="859">
      <c r="B859" s="12"/>
      <c r="C859" s="12"/>
      <c r="D859" s="12"/>
      <c r="I859" s="192"/>
      <c r="J859" s="192"/>
      <c r="L859" s="189"/>
    </row>
    <row r="860">
      <c r="B860" s="12"/>
      <c r="C860" s="12"/>
      <c r="D860" s="12"/>
      <c r="I860" s="192"/>
      <c r="J860" s="192"/>
      <c r="L860" s="189"/>
    </row>
    <row r="861">
      <c r="B861" s="12"/>
      <c r="C861" s="12"/>
      <c r="D861" s="12"/>
      <c r="I861" s="192"/>
      <c r="J861" s="192"/>
      <c r="L861" s="189"/>
    </row>
    <row r="862">
      <c r="B862" s="12"/>
      <c r="C862" s="12"/>
      <c r="D862" s="12"/>
      <c r="I862" s="192"/>
      <c r="J862" s="192"/>
      <c r="L862" s="189"/>
    </row>
    <row r="863">
      <c r="B863" s="12"/>
      <c r="C863" s="12"/>
      <c r="D863" s="12"/>
      <c r="I863" s="192"/>
      <c r="J863" s="192"/>
      <c r="L863" s="189"/>
    </row>
    <row r="864">
      <c r="B864" s="12"/>
      <c r="C864" s="12"/>
      <c r="D864" s="12"/>
      <c r="I864" s="192"/>
      <c r="J864" s="192"/>
      <c r="L864" s="189"/>
    </row>
    <row r="865">
      <c r="B865" s="12"/>
      <c r="C865" s="12"/>
      <c r="D865" s="12"/>
      <c r="I865" s="192"/>
      <c r="J865" s="192"/>
      <c r="L865" s="189"/>
    </row>
    <row r="866">
      <c r="B866" s="12"/>
      <c r="C866" s="12"/>
      <c r="D866" s="12"/>
      <c r="I866" s="192"/>
      <c r="J866" s="192"/>
      <c r="L866" s="189"/>
    </row>
    <row r="867">
      <c r="B867" s="12"/>
      <c r="C867" s="12"/>
      <c r="D867" s="12"/>
      <c r="I867" s="192"/>
      <c r="J867" s="192"/>
      <c r="L867" s="189"/>
    </row>
    <row r="868">
      <c r="B868" s="12"/>
      <c r="C868" s="12"/>
      <c r="D868" s="12"/>
      <c r="I868" s="192"/>
      <c r="J868" s="192"/>
      <c r="L868" s="189"/>
    </row>
    <row r="869">
      <c r="B869" s="12"/>
      <c r="C869" s="12"/>
      <c r="D869" s="12"/>
      <c r="I869" s="192"/>
      <c r="J869" s="192"/>
      <c r="L869" s="189"/>
    </row>
    <row r="870">
      <c r="B870" s="12"/>
      <c r="C870" s="12"/>
      <c r="D870" s="12"/>
      <c r="I870" s="192"/>
      <c r="J870" s="192"/>
      <c r="L870" s="189"/>
    </row>
    <row r="871">
      <c r="B871" s="12"/>
      <c r="C871" s="12"/>
      <c r="D871" s="12"/>
      <c r="I871" s="192"/>
      <c r="J871" s="192"/>
      <c r="L871" s="189"/>
    </row>
    <row r="872">
      <c r="B872" s="12"/>
      <c r="C872" s="12"/>
      <c r="D872" s="12"/>
      <c r="I872" s="192"/>
      <c r="J872" s="192"/>
      <c r="L872" s="189"/>
    </row>
    <row r="873">
      <c r="B873" s="12"/>
      <c r="C873" s="12"/>
      <c r="D873" s="12"/>
      <c r="I873" s="192"/>
      <c r="J873" s="192"/>
      <c r="L873" s="189"/>
    </row>
    <row r="874">
      <c r="B874" s="12"/>
      <c r="C874" s="12"/>
      <c r="D874" s="12"/>
      <c r="I874" s="192"/>
      <c r="J874" s="192"/>
      <c r="L874" s="189"/>
    </row>
    <row r="875">
      <c r="B875" s="12"/>
      <c r="C875" s="12"/>
      <c r="D875" s="12"/>
      <c r="I875" s="192"/>
      <c r="J875" s="192"/>
      <c r="L875" s="189"/>
    </row>
    <row r="876">
      <c r="B876" s="12"/>
      <c r="C876" s="12"/>
      <c r="D876" s="12"/>
      <c r="I876" s="192"/>
      <c r="J876" s="192"/>
      <c r="L876" s="189"/>
    </row>
    <row r="877">
      <c r="B877" s="12"/>
      <c r="C877" s="12"/>
      <c r="D877" s="12"/>
      <c r="I877" s="192"/>
      <c r="J877" s="192"/>
      <c r="L877" s="189"/>
    </row>
    <row r="878">
      <c r="B878" s="12"/>
      <c r="C878" s="12"/>
      <c r="D878" s="12"/>
      <c r="I878" s="192"/>
      <c r="J878" s="192"/>
      <c r="L878" s="189"/>
    </row>
    <row r="879">
      <c r="B879" s="12"/>
      <c r="C879" s="12"/>
      <c r="D879" s="12"/>
      <c r="I879" s="192"/>
      <c r="J879" s="192"/>
      <c r="L879" s="189"/>
    </row>
    <row r="880">
      <c r="B880" s="12"/>
      <c r="C880" s="12"/>
      <c r="D880" s="12"/>
      <c r="I880" s="192"/>
      <c r="J880" s="192"/>
      <c r="L880" s="189"/>
    </row>
    <row r="881">
      <c r="B881" s="12"/>
      <c r="C881" s="12"/>
      <c r="D881" s="12"/>
      <c r="I881" s="192"/>
      <c r="J881" s="192"/>
      <c r="L881" s="189"/>
    </row>
    <row r="882">
      <c r="B882" s="12"/>
      <c r="C882" s="12"/>
      <c r="D882" s="12"/>
      <c r="I882" s="192"/>
      <c r="J882" s="192"/>
      <c r="L882" s="189"/>
    </row>
    <row r="883">
      <c r="B883" s="12"/>
      <c r="C883" s="12"/>
      <c r="D883" s="12"/>
      <c r="I883" s="192"/>
      <c r="J883" s="192"/>
      <c r="L883" s="189"/>
    </row>
    <row r="884">
      <c r="B884" s="12"/>
      <c r="C884" s="12"/>
      <c r="D884" s="12"/>
      <c r="I884" s="192"/>
      <c r="J884" s="192"/>
      <c r="L884" s="189"/>
    </row>
    <row r="885">
      <c r="B885" s="12"/>
      <c r="C885" s="12"/>
      <c r="D885" s="12"/>
      <c r="I885" s="192"/>
      <c r="J885" s="192"/>
      <c r="L885" s="189"/>
    </row>
    <row r="886">
      <c r="B886" s="12"/>
      <c r="C886" s="12"/>
      <c r="D886" s="12"/>
      <c r="I886" s="192"/>
      <c r="J886" s="192"/>
      <c r="L886" s="189"/>
    </row>
    <row r="887">
      <c r="B887" s="12"/>
      <c r="C887" s="12"/>
      <c r="D887" s="12"/>
      <c r="I887" s="192"/>
      <c r="J887" s="192"/>
      <c r="L887" s="189"/>
    </row>
    <row r="888">
      <c r="B888" s="12"/>
      <c r="C888" s="12"/>
      <c r="D888" s="12"/>
      <c r="I888" s="192"/>
      <c r="J888" s="192"/>
      <c r="L888" s="189"/>
    </row>
    <row r="889">
      <c r="B889" s="12"/>
      <c r="C889" s="12"/>
      <c r="D889" s="12"/>
      <c r="I889" s="192"/>
      <c r="J889" s="192"/>
      <c r="L889" s="189"/>
    </row>
    <row r="890">
      <c r="B890" s="12"/>
      <c r="C890" s="12"/>
      <c r="D890" s="12"/>
      <c r="I890" s="192"/>
      <c r="J890" s="192"/>
      <c r="L890" s="189"/>
    </row>
    <row r="891">
      <c r="B891" s="12"/>
      <c r="C891" s="12"/>
      <c r="D891" s="12"/>
      <c r="I891" s="192"/>
      <c r="J891" s="192"/>
      <c r="L891" s="189"/>
    </row>
    <row r="892">
      <c r="B892" s="12"/>
      <c r="C892" s="12"/>
      <c r="D892" s="12"/>
      <c r="I892" s="192"/>
      <c r="J892" s="192"/>
      <c r="L892" s="189"/>
    </row>
    <row r="893">
      <c r="B893" s="12"/>
      <c r="C893" s="12"/>
      <c r="D893" s="12"/>
      <c r="I893" s="192"/>
      <c r="J893" s="192"/>
      <c r="L893" s="189"/>
    </row>
    <row r="894">
      <c r="B894" s="12"/>
      <c r="C894" s="12"/>
      <c r="D894" s="12"/>
      <c r="I894" s="192"/>
      <c r="J894" s="192"/>
      <c r="L894" s="189"/>
    </row>
    <row r="895">
      <c r="B895" s="12"/>
      <c r="C895" s="12"/>
      <c r="D895" s="12"/>
      <c r="I895" s="192"/>
      <c r="J895" s="192"/>
      <c r="L895" s="189"/>
    </row>
    <row r="896">
      <c r="B896" s="12"/>
      <c r="C896" s="12"/>
      <c r="D896" s="12"/>
      <c r="I896" s="192"/>
      <c r="J896" s="192"/>
      <c r="L896" s="189"/>
    </row>
    <row r="897">
      <c r="B897" s="12"/>
      <c r="C897" s="12"/>
      <c r="D897" s="12"/>
      <c r="I897" s="192"/>
      <c r="J897" s="192"/>
      <c r="L897" s="189"/>
    </row>
    <row r="898">
      <c r="B898" s="12"/>
      <c r="C898" s="12"/>
      <c r="D898" s="12"/>
      <c r="I898" s="192"/>
      <c r="J898" s="192"/>
      <c r="L898" s="189"/>
    </row>
    <row r="899">
      <c r="B899" s="12"/>
      <c r="C899" s="12"/>
      <c r="D899" s="12"/>
      <c r="I899" s="192"/>
      <c r="J899" s="192"/>
      <c r="L899" s="189"/>
    </row>
    <row r="900">
      <c r="B900" s="12"/>
      <c r="C900" s="12"/>
      <c r="D900" s="12"/>
      <c r="I900" s="192"/>
      <c r="J900" s="192"/>
      <c r="L900" s="189"/>
    </row>
    <row r="901">
      <c r="B901" s="12"/>
      <c r="C901" s="12"/>
      <c r="D901" s="12"/>
      <c r="I901" s="192"/>
      <c r="J901" s="192"/>
      <c r="L901" s="189"/>
    </row>
    <row r="902">
      <c r="B902" s="12"/>
      <c r="C902" s="12"/>
      <c r="D902" s="12"/>
      <c r="I902" s="192"/>
      <c r="J902" s="192"/>
      <c r="L902" s="189"/>
    </row>
    <row r="903">
      <c r="B903" s="12"/>
      <c r="C903" s="12"/>
      <c r="D903" s="12"/>
      <c r="I903" s="192"/>
      <c r="J903" s="192"/>
      <c r="L903" s="189"/>
    </row>
    <row r="904">
      <c r="B904" s="12"/>
      <c r="C904" s="12"/>
      <c r="D904" s="12"/>
      <c r="I904" s="192"/>
      <c r="J904" s="192"/>
      <c r="L904" s="189"/>
    </row>
    <row r="905">
      <c r="B905" s="12"/>
      <c r="C905" s="12"/>
      <c r="D905" s="12"/>
      <c r="I905" s="192"/>
      <c r="J905" s="192"/>
      <c r="L905" s="189"/>
    </row>
    <row r="906">
      <c r="B906" s="12"/>
      <c r="C906" s="12"/>
      <c r="D906" s="12"/>
      <c r="I906" s="192"/>
      <c r="J906" s="192"/>
      <c r="L906" s="189"/>
    </row>
    <row r="907">
      <c r="B907" s="12"/>
      <c r="C907" s="12"/>
      <c r="D907" s="12"/>
      <c r="I907" s="192"/>
      <c r="J907" s="192"/>
      <c r="L907" s="189"/>
    </row>
    <row r="908">
      <c r="B908" s="12"/>
      <c r="C908" s="12"/>
      <c r="D908" s="12"/>
      <c r="I908" s="192"/>
      <c r="J908" s="192"/>
      <c r="L908" s="189"/>
    </row>
    <row r="909">
      <c r="B909" s="12"/>
      <c r="C909" s="12"/>
      <c r="D909" s="12"/>
      <c r="I909" s="192"/>
      <c r="J909" s="192"/>
      <c r="L909" s="189"/>
    </row>
    <row r="910">
      <c r="B910" s="12"/>
      <c r="C910" s="12"/>
      <c r="D910" s="12"/>
      <c r="I910" s="192"/>
      <c r="J910" s="192"/>
      <c r="L910" s="189"/>
    </row>
    <row r="911">
      <c r="B911" s="12"/>
      <c r="C911" s="12"/>
      <c r="D911" s="12"/>
      <c r="I911" s="192"/>
      <c r="J911" s="192"/>
      <c r="L911" s="189"/>
    </row>
    <row r="912">
      <c r="B912" s="12"/>
      <c r="C912" s="12"/>
      <c r="D912" s="12"/>
      <c r="I912" s="192"/>
      <c r="J912" s="192"/>
      <c r="L912" s="189"/>
    </row>
    <row r="913">
      <c r="B913" s="12"/>
      <c r="C913" s="12"/>
      <c r="D913" s="12"/>
      <c r="I913" s="192"/>
      <c r="J913" s="192"/>
      <c r="L913" s="189"/>
    </row>
    <row r="914">
      <c r="B914" s="12"/>
      <c r="C914" s="12"/>
      <c r="D914" s="12"/>
      <c r="I914" s="192"/>
      <c r="J914" s="192"/>
      <c r="L914" s="189"/>
    </row>
    <row r="915">
      <c r="B915" s="12"/>
      <c r="C915" s="12"/>
      <c r="D915" s="12"/>
      <c r="I915" s="192"/>
      <c r="J915" s="192"/>
      <c r="L915" s="189"/>
    </row>
    <row r="916">
      <c r="B916" s="12"/>
      <c r="C916" s="12"/>
      <c r="D916" s="12"/>
      <c r="I916" s="192"/>
      <c r="J916" s="192"/>
      <c r="L916" s="189"/>
    </row>
    <row r="917">
      <c r="B917" s="12"/>
      <c r="C917" s="12"/>
      <c r="D917" s="12"/>
      <c r="I917" s="192"/>
      <c r="J917" s="192"/>
      <c r="L917" s="189"/>
    </row>
    <row r="918">
      <c r="B918" s="12"/>
      <c r="C918" s="12"/>
      <c r="D918" s="12"/>
      <c r="I918" s="192"/>
      <c r="J918" s="192"/>
      <c r="L918" s="189"/>
    </row>
    <row r="919">
      <c r="B919" s="12"/>
      <c r="C919" s="12"/>
      <c r="D919" s="12"/>
      <c r="I919" s="192"/>
      <c r="J919" s="192"/>
      <c r="L919" s="189"/>
    </row>
    <row r="920">
      <c r="B920" s="12"/>
      <c r="C920" s="12"/>
      <c r="D920" s="12"/>
      <c r="I920" s="192"/>
      <c r="J920" s="192"/>
      <c r="L920" s="189"/>
    </row>
    <row r="921">
      <c r="B921" s="12"/>
      <c r="C921" s="12"/>
      <c r="D921" s="12"/>
      <c r="I921" s="192"/>
      <c r="J921" s="192"/>
      <c r="L921" s="189"/>
    </row>
    <row r="922">
      <c r="B922" s="12"/>
      <c r="C922" s="12"/>
      <c r="D922" s="12"/>
      <c r="I922" s="192"/>
      <c r="J922" s="192"/>
      <c r="L922" s="189"/>
    </row>
    <row r="923">
      <c r="B923" s="12"/>
      <c r="C923" s="12"/>
      <c r="D923" s="12"/>
      <c r="I923" s="192"/>
      <c r="J923" s="192"/>
      <c r="L923" s="189"/>
    </row>
    <row r="924">
      <c r="B924" s="12"/>
      <c r="C924" s="12"/>
      <c r="D924" s="12"/>
      <c r="I924" s="192"/>
      <c r="J924" s="192"/>
      <c r="L924" s="189"/>
    </row>
    <row r="925">
      <c r="B925" s="12"/>
      <c r="C925" s="12"/>
      <c r="D925" s="12"/>
      <c r="I925" s="192"/>
      <c r="J925" s="192"/>
      <c r="L925" s="189"/>
    </row>
    <row r="926">
      <c r="B926" s="12"/>
      <c r="C926" s="12"/>
      <c r="D926" s="12"/>
      <c r="I926" s="192"/>
      <c r="J926" s="192"/>
      <c r="L926" s="189"/>
    </row>
    <row r="927">
      <c r="B927" s="12"/>
      <c r="C927" s="12"/>
      <c r="D927" s="12"/>
      <c r="I927" s="192"/>
      <c r="J927" s="192"/>
      <c r="L927" s="189"/>
    </row>
    <row r="928">
      <c r="B928" s="12"/>
      <c r="C928" s="12"/>
      <c r="D928" s="12"/>
      <c r="I928" s="192"/>
      <c r="J928" s="192"/>
      <c r="L928" s="189"/>
    </row>
    <row r="929">
      <c r="B929" s="12"/>
      <c r="C929" s="12"/>
      <c r="D929" s="12"/>
      <c r="I929" s="192"/>
      <c r="J929" s="192"/>
      <c r="L929" s="189"/>
    </row>
    <row r="930">
      <c r="B930" s="12"/>
      <c r="C930" s="12"/>
      <c r="D930" s="12"/>
      <c r="I930" s="192"/>
      <c r="J930" s="192"/>
      <c r="L930" s="189"/>
    </row>
    <row r="931">
      <c r="B931" s="12"/>
      <c r="C931" s="12"/>
      <c r="D931" s="12"/>
      <c r="I931" s="192"/>
      <c r="J931" s="192"/>
      <c r="L931" s="189"/>
    </row>
    <row r="932">
      <c r="B932" s="12"/>
      <c r="C932" s="12"/>
      <c r="D932" s="12"/>
      <c r="I932" s="192"/>
      <c r="J932" s="192"/>
      <c r="L932" s="189"/>
    </row>
    <row r="933">
      <c r="B933" s="12"/>
      <c r="C933" s="12"/>
      <c r="D933" s="12"/>
      <c r="I933" s="192"/>
      <c r="J933" s="192"/>
      <c r="L933" s="189"/>
    </row>
    <row r="934">
      <c r="B934" s="12"/>
      <c r="C934" s="12"/>
      <c r="D934" s="12"/>
      <c r="I934" s="192"/>
      <c r="J934" s="192"/>
      <c r="L934" s="189"/>
    </row>
    <row r="935">
      <c r="B935" s="12"/>
      <c r="C935" s="12"/>
      <c r="D935" s="12"/>
      <c r="I935" s="192"/>
      <c r="J935" s="192"/>
      <c r="L935" s="189"/>
    </row>
    <row r="936">
      <c r="B936" s="12"/>
      <c r="C936" s="12"/>
      <c r="D936" s="12"/>
      <c r="I936" s="192"/>
      <c r="J936" s="192"/>
      <c r="L936" s="189"/>
    </row>
    <row r="937">
      <c r="B937" s="12"/>
      <c r="C937" s="12"/>
      <c r="D937" s="12"/>
      <c r="I937" s="192"/>
      <c r="J937" s="192"/>
      <c r="L937" s="189"/>
    </row>
    <row r="938">
      <c r="B938" s="12"/>
      <c r="C938" s="12"/>
      <c r="D938" s="12"/>
      <c r="I938" s="192"/>
      <c r="J938" s="192"/>
      <c r="L938" s="189"/>
    </row>
    <row r="939">
      <c r="B939" s="12"/>
      <c r="C939" s="12"/>
      <c r="D939" s="12"/>
      <c r="I939" s="192"/>
      <c r="J939" s="192"/>
      <c r="L939" s="189"/>
    </row>
    <row r="940">
      <c r="B940" s="12"/>
      <c r="C940" s="12"/>
      <c r="D940" s="12"/>
      <c r="I940" s="192"/>
      <c r="J940" s="192"/>
      <c r="L940" s="189"/>
    </row>
    <row r="941">
      <c r="B941" s="12"/>
      <c r="C941" s="12"/>
      <c r="D941" s="12"/>
      <c r="I941" s="192"/>
      <c r="J941" s="192"/>
      <c r="L941" s="189"/>
    </row>
    <row r="942">
      <c r="B942" s="12"/>
      <c r="C942" s="12"/>
      <c r="D942" s="12"/>
      <c r="I942" s="192"/>
      <c r="J942" s="192"/>
      <c r="L942" s="189"/>
    </row>
    <row r="943">
      <c r="B943" s="12"/>
      <c r="C943" s="12"/>
      <c r="D943" s="12"/>
      <c r="I943" s="192"/>
      <c r="J943" s="192"/>
      <c r="L943" s="189"/>
    </row>
    <row r="944">
      <c r="B944" s="12"/>
      <c r="C944" s="12"/>
      <c r="D944" s="12"/>
      <c r="I944" s="192"/>
      <c r="J944" s="192"/>
      <c r="L944" s="189"/>
    </row>
    <row r="945">
      <c r="B945" s="12"/>
      <c r="C945" s="12"/>
      <c r="D945" s="12"/>
      <c r="I945" s="192"/>
      <c r="J945" s="192"/>
      <c r="L945" s="189"/>
    </row>
    <row r="946">
      <c r="B946" s="12"/>
      <c r="C946" s="12"/>
      <c r="D946" s="12"/>
      <c r="I946" s="192"/>
      <c r="J946" s="192"/>
      <c r="L946" s="189"/>
    </row>
    <row r="947">
      <c r="B947" s="12"/>
      <c r="C947" s="12"/>
      <c r="D947" s="12"/>
      <c r="I947" s="192"/>
      <c r="J947" s="192"/>
      <c r="L947" s="189"/>
    </row>
    <row r="948">
      <c r="B948" s="12"/>
      <c r="C948" s="12"/>
      <c r="D948" s="12"/>
      <c r="I948" s="192"/>
      <c r="J948" s="192"/>
      <c r="L948" s="189"/>
    </row>
    <row r="949">
      <c r="B949" s="12"/>
      <c r="C949" s="12"/>
      <c r="D949" s="12"/>
      <c r="I949" s="192"/>
      <c r="J949" s="192"/>
      <c r="L949" s="189"/>
    </row>
    <row r="950">
      <c r="B950" s="12"/>
      <c r="C950" s="12"/>
      <c r="D950" s="12"/>
      <c r="I950" s="192"/>
      <c r="J950" s="192"/>
      <c r="L950" s="189"/>
    </row>
    <row r="951">
      <c r="B951" s="12"/>
      <c r="C951" s="12"/>
      <c r="D951" s="12"/>
      <c r="I951" s="192"/>
      <c r="J951" s="192"/>
      <c r="L951" s="189"/>
    </row>
    <row r="952">
      <c r="B952" s="12"/>
      <c r="C952" s="12"/>
      <c r="D952" s="12"/>
      <c r="I952" s="192"/>
      <c r="J952" s="192"/>
      <c r="L952" s="189"/>
    </row>
    <row r="953">
      <c r="B953" s="12"/>
      <c r="C953" s="12"/>
      <c r="D953" s="12"/>
      <c r="I953" s="192"/>
      <c r="J953" s="192"/>
      <c r="L953" s="189"/>
    </row>
    <row r="954">
      <c r="B954" s="12"/>
      <c r="C954" s="12"/>
      <c r="D954" s="12"/>
      <c r="I954" s="192"/>
      <c r="J954" s="192"/>
      <c r="L954" s="189"/>
    </row>
    <row r="955">
      <c r="B955" s="12"/>
      <c r="C955" s="12"/>
      <c r="D955" s="12"/>
      <c r="I955" s="192"/>
      <c r="J955" s="192"/>
      <c r="L955" s="189"/>
    </row>
    <row r="956">
      <c r="B956" s="12"/>
      <c r="C956" s="12"/>
      <c r="D956" s="12"/>
      <c r="I956" s="192"/>
      <c r="J956" s="192"/>
      <c r="L956" s="189"/>
    </row>
    <row r="957">
      <c r="B957" s="12"/>
      <c r="C957" s="12"/>
      <c r="D957" s="12"/>
      <c r="I957" s="192"/>
      <c r="J957" s="192"/>
      <c r="L957" s="189"/>
    </row>
    <row r="958">
      <c r="B958" s="12"/>
      <c r="C958" s="12"/>
      <c r="D958" s="12"/>
      <c r="I958" s="192"/>
      <c r="J958" s="192"/>
      <c r="L958" s="189"/>
    </row>
    <row r="959">
      <c r="B959" s="12"/>
      <c r="C959" s="12"/>
      <c r="D959" s="12"/>
      <c r="I959" s="192"/>
      <c r="J959" s="192"/>
      <c r="L959" s="189"/>
    </row>
    <row r="960">
      <c r="B960" s="12"/>
      <c r="C960" s="12"/>
      <c r="D960" s="12"/>
      <c r="I960" s="192"/>
      <c r="J960" s="192"/>
      <c r="L960" s="189"/>
    </row>
    <row r="961">
      <c r="B961" s="12"/>
      <c r="C961" s="12"/>
      <c r="D961" s="12"/>
      <c r="I961" s="192"/>
      <c r="J961" s="192"/>
      <c r="L961" s="189"/>
    </row>
    <row r="962">
      <c r="B962" s="12"/>
      <c r="C962" s="12"/>
      <c r="D962" s="12"/>
      <c r="I962" s="192"/>
      <c r="J962" s="192"/>
      <c r="L962" s="189"/>
    </row>
    <row r="963">
      <c r="B963" s="12"/>
      <c r="C963" s="12"/>
      <c r="D963" s="12"/>
      <c r="I963" s="192"/>
      <c r="J963" s="192"/>
      <c r="L963" s="189"/>
    </row>
    <row r="964">
      <c r="B964" s="12"/>
      <c r="C964" s="12"/>
      <c r="D964" s="12"/>
      <c r="I964" s="192"/>
      <c r="J964" s="192"/>
      <c r="L964" s="189"/>
    </row>
    <row r="965">
      <c r="B965" s="12"/>
      <c r="C965" s="12"/>
      <c r="D965" s="12"/>
      <c r="I965" s="192"/>
      <c r="J965" s="192"/>
      <c r="L965" s="189"/>
    </row>
    <row r="966">
      <c r="B966" s="12"/>
      <c r="C966" s="12"/>
      <c r="D966" s="12"/>
      <c r="I966" s="192"/>
      <c r="J966" s="192"/>
      <c r="L966" s="189"/>
    </row>
    <row r="967">
      <c r="B967" s="12"/>
      <c r="C967" s="12"/>
      <c r="D967" s="12"/>
      <c r="I967" s="192"/>
      <c r="J967" s="192"/>
      <c r="L967" s="189"/>
    </row>
    <row r="968">
      <c r="B968" s="12"/>
      <c r="C968" s="12"/>
      <c r="D968" s="12"/>
      <c r="I968" s="192"/>
      <c r="J968" s="192"/>
      <c r="L968" s="189"/>
    </row>
    <row r="969">
      <c r="B969" s="12"/>
      <c r="C969" s="12"/>
      <c r="D969" s="12"/>
      <c r="I969" s="192"/>
      <c r="J969" s="192"/>
      <c r="L969" s="189"/>
    </row>
    <row r="970">
      <c r="B970" s="12"/>
      <c r="C970" s="12"/>
      <c r="D970" s="12"/>
      <c r="I970" s="192"/>
      <c r="J970" s="192"/>
      <c r="L970" s="189"/>
    </row>
    <row r="971">
      <c r="B971" s="12"/>
      <c r="C971" s="12"/>
      <c r="D971" s="12"/>
      <c r="I971" s="192"/>
      <c r="J971" s="192"/>
      <c r="L971" s="189"/>
    </row>
    <row r="972">
      <c r="B972" s="12"/>
      <c r="C972" s="12"/>
      <c r="D972" s="12"/>
      <c r="I972" s="192"/>
      <c r="J972" s="192"/>
      <c r="L972" s="189"/>
    </row>
    <row r="973">
      <c r="B973" s="12"/>
      <c r="C973" s="12"/>
      <c r="D973" s="12"/>
      <c r="I973" s="192"/>
      <c r="J973" s="192"/>
      <c r="L973" s="189"/>
    </row>
    <row r="974">
      <c r="B974" s="12"/>
      <c r="C974" s="12"/>
      <c r="D974" s="12"/>
      <c r="I974" s="192"/>
      <c r="J974" s="192"/>
      <c r="L974" s="189"/>
    </row>
    <row r="975">
      <c r="B975" s="12"/>
      <c r="C975" s="12"/>
      <c r="D975" s="12"/>
      <c r="I975" s="192"/>
      <c r="J975" s="192"/>
      <c r="L975" s="189"/>
    </row>
    <row r="976">
      <c r="B976" s="12"/>
      <c r="C976" s="12"/>
      <c r="D976" s="12"/>
      <c r="I976" s="192"/>
      <c r="J976" s="192"/>
      <c r="L976" s="189"/>
    </row>
    <row r="977">
      <c r="B977" s="12"/>
      <c r="C977" s="12"/>
      <c r="D977" s="12"/>
      <c r="I977" s="192"/>
      <c r="J977" s="192"/>
      <c r="L977" s="189"/>
    </row>
    <row r="978">
      <c r="B978" s="12"/>
      <c r="C978" s="12"/>
      <c r="D978" s="12"/>
      <c r="I978" s="192"/>
      <c r="J978" s="192"/>
      <c r="L978" s="189"/>
    </row>
    <row r="979">
      <c r="B979" s="12"/>
      <c r="C979" s="12"/>
      <c r="D979" s="12"/>
      <c r="I979" s="192"/>
      <c r="J979" s="192"/>
      <c r="L979" s="189"/>
    </row>
    <row r="980">
      <c r="B980" s="12"/>
      <c r="C980" s="12"/>
      <c r="D980" s="12"/>
      <c r="I980" s="192"/>
      <c r="J980" s="192"/>
      <c r="L980" s="189"/>
    </row>
    <row r="981">
      <c r="B981" s="12"/>
      <c r="C981" s="12"/>
      <c r="D981" s="12"/>
      <c r="I981" s="192"/>
      <c r="J981" s="192"/>
      <c r="L981" s="189"/>
    </row>
    <row r="982">
      <c r="B982" s="12"/>
      <c r="C982" s="12"/>
      <c r="D982" s="12"/>
      <c r="I982" s="192"/>
      <c r="J982" s="192"/>
      <c r="L982" s="189"/>
    </row>
    <row r="983">
      <c r="B983" s="12"/>
      <c r="C983" s="12"/>
      <c r="D983" s="12"/>
      <c r="I983" s="192"/>
      <c r="J983" s="192"/>
      <c r="L983" s="189"/>
    </row>
    <row r="984">
      <c r="B984" s="12"/>
      <c r="C984" s="12"/>
      <c r="D984" s="12"/>
      <c r="I984" s="192"/>
      <c r="J984" s="192"/>
      <c r="L984" s="189"/>
    </row>
    <row r="985">
      <c r="B985" s="12"/>
      <c r="C985" s="12"/>
      <c r="D985" s="12"/>
      <c r="I985" s="192"/>
      <c r="J985" s="192"/>
      <c r="L985" s="189"/>
    </row>
    <row r="986">
      <c r="B986" s="12"/>
      <c r="C986" s="12"/>
      <c r="D986" s="12"/>
      <c r="I986" s="192"/>
      <c r="J986" s="192"/>
      <c r="L986" s="189"/>
    </row>
    <row r="987">
      <c r="B987" s="12"/>
      <c r="C987" s="12"/>
      <c r="D987" s="12"/>
      <c r="I987" s="192"/>
      <c r="J987" s="192"/>
      <c r="L987" s="189"/>
    </row>
    <row r="988">
      <c r="B988" s="12"/>
      <c r="C988" s="12"/>
      <c r="D988" s="12"/>
      <c r="I988" s="192"/>
      <c r="J988" s="192"/>
      <c r="L988" s="189"/>
    </row>
    <row r="989">
      <c r="B989" s="12"/>
      <c r="C989" s="12"/>
      <c r="D989" s="12"/>
      <c r="I989" s="192"/>
      <c r="J989" s="192"/>
      <c r="L989" s="189"/>
    </row>
    <row r="990">
      <c r="B990" s="12"/>
      <c r="C990" s="12"/>
      <c r="D990" s="12"/>
      <c r="I990" s="192"/>
      <c r="J990" s="192"/>
      <c r="L990" s="189"/>
    </row>
    <row r="991">
      <c r="B991" s="12"/>
      <c r="C991" s="12"/>
      <c r="D991" s="12"/>
      <c r="I991" s="192"/>
      <c r="J991" s="192"/>
      <c r="L991" s="189"/>
    </row>
    <row r="992">
      <c r="B992" s="12"/>
      <c r="C992" s="12"/>
      <c r="D992" s="12"/>
      <c r="I992" s="192"/>
      <c r="J992" s="192"/>
      <c r="L992" s="189"/>
    </row>
    <row r="993">
      <c r="B993" s="12"/>
      <c r="C993" s="12"/>
      <c r="D993" s="12"/>
      <c r="I993" s="192"/>
      <c r="J993" s="192"/>
      <c r="L993" s="189"/>
    </row>
    <row r="994">
      <c r="B994" s="12"/>
      <c r="C994" s="12"/>
      <c r="D994" s="12"/>
      <c r="I994" s="192"/>
      <c r="J994" s="192"/>
      <c r="L994" s="189"/>
    </row>
    <row r="995">
      <c r="B995" s="12"/>
      <c r="C995" s="12"/>
      <c r="D995" s="12"/>
      <c r="I995" s="192"/>
      <c r="J995" s="192"/>
      <c r="L995" s="189"/>
    </row>
    <row r="996">
      <c r="B996" s="12"/>
      <c r="C996" s="12"/>
      <c r="D996" s="12"/>
      <c r="I996" s="192"/>
      <c r="J996" s="192"/>
      <c r="L996" s="189"/>
    </row>
    <row r="997">
      <c r="B997" s="12"/>
      <c r="C997" s="12"/>
      <c r="D997" s="12"/>
      <c r="I997" s="192"/>
      <c r="J997" s="192"/>
      <c r="L997" s="189"/>
    </row>
    <row r="998">
      <c r="B998" s="12"/>
      <c r="C998" s="12"/>
      <c r="D998" s="12"/>
      <c r="I998" s="192"/>
      <c r="J998" s="192"/>
      <c r="L998" s="189"/>
    </row>
    <row r="999">
      <c r="B999" s="12"/>
      <c r="C999" s="12"/>
      <c r="D999" s="12"/>
      <c r="I999" s="192"/>
      <c r="J999" s="192"/>
      <c r="L999" s="189"/>
    </row>
    <row r="1000">
      <c r="B1000" s="12"/>
      <c r="C1000" s="12"/>
      <c r="D1000" s="12"/>
      <c r="I1000" s="192"/>
      <c r="J1000" s="192"/>
      <c r="L1000" s="189"/>
    </row>
  </sheetData>
  <mergeCells count="1">
    <mergeCell ref="A1:J1"/>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8" max="9" width="13.0"/>
    <col customWidth="1" min="10" max="10" width="16.0"/>
    <col customWidth="1" min="11" max="11" width="16.5"/>
    <col customWidth="1" min="12" max="12" width="16.38"/>
  </cols>
  <sheetData>
    <row r="1">
      <c r="A1" s="188" t="s">
        <v>294</v>
      </c>
      <c r="L1" s="189"/>
    </row>
    <row r="2">
      <c r="A2" s="7" t="s">
        <v>74</v>
      </c>
      <c r="B2" s="18" t="s">
        <v>276</v>
      </c>
      <c r="C2" s="18" t="s">
        <v>87</v>
      </c>
      <c r="D2" s="18" t="s">
        <v>277</v>
      </c>
      <c r="E2" s="7" t="s">
        <v>280</v>
      </c>
      <c r="F2" s="7" t="s">
        <v>281</v>
      </c>
      <c r="G2" s="7" t="s">
        <v>290</v>
      </c>
      <c r="H2" s="7" t="s">
        <v>291</v>
      </c>
      <c r="I2" s="7" t="s">
        <v>295</v>
      </c>
      <c r="J2" s="7" t="s">
        <v>296</v>
      </c>
      <c r="K2" s="7" t="s">
        <v>297</v>
      </c>
      <c r="L2" s="7" t="s">
        <v>298</v>
      </c>
      <c r="O2" s="7" t="s">
        <v>299</v>
      </c>
    </row>
    <row r="3">
      <c r="A3" s="7">
        <v>0.0</v>
      </c>
      <c r="B3" s="18">
        <v>13587.0</v>
      </c>
      <c r="C3" s="18">
        <v>0.0</v>
      </c>
      <c r="D3" s="18">
        <v>0.0</v>
      </c>
      <c r="E3" s="7">
        <v>119.0</v>
      </c>
      <c r="F3" s="18"/>
      <c r="G3" s="7">
        <v>18813.0</v>
      </c>
      <c r="H3" s="18"/>
      <c r="I3" s="190">
        <v>0.025</v>
      </c>
      <c r="J3" s="190">
        <v>0.025</v>
      </c>
      <c r="L3" s="191"/>
      <c r="O3" s="7" t="s">
        <v>300</v>
      </c>
    </row>
    <row r="4">
      <c r="A4" s="7">
        <f t="shared" ref="A4:A43" si="1">A3+1</f>
        <v>1</v>
      </c>
      <c r="B4" s="18">
        <v>14266.0</v>
      </c>
      <c r="C4" s="18">
        <v>225000.0</v>
      </c>
      <c r="D4" s="18">
        <v>1500.0</v>
      </c>
      <c r="E4" s="7">
        <v>125.0</v>
      </c>
      <c r="F4" s="18">
        <f t="shared" ref="F4:F43" si="2">E4-E3</f>
        <v>6</v>
      </c>
      <c r="G4" s="7">
        <v>19753.0</v>
      </c>
      <c r="H4" s="18">
        <f t="shared" ref="H4:H43" si="3">G4-G3</f>
        <v>940</v>
      </c>
      <c r="I4" s="190">
        <v>0.0262</v>
      </c>
      <c r="J4" s="190">
        <v>0.0262</v>
      </c>
      <c r="L4" s="191"/>
      <c r="O4" s="7" t="s">
        <v>301</v>
      </c>
    </row>
    <row r="5">
      <c r="A5" s="7">
        <f t="shared" si="1"/>
        <v>2</v>
      </c>
      <c r="B5" s="18">
        <v>14946.0</v>
      </c>
      <c r="C5" s="18">
        <v>225000.0</v>
      </c>
      <c r="D5" s="18">
        <v>1500.0</v>
      </c>
      <c r="E5" s="7">
        <v>131.0</v>
      </c>
      <c r="F5" s="18">
        <f t="shared" si="2"/>
        <v>6</v>
      </c>
      <c r="G5" s="7">
        <v>20694.0</v>
      </c>
      <c r="H5" s="18">
        <f t="shared" si="3"/>
        <v>941</v>
      </c>
      <c r="I5" s="190">
        <v>0.0275</v>
      </c>
      <c r="J5" s="190">
        <v>0.0275</v>
      </c>
      <c r="L5" s="191"/>
    </row>
    <row r="6">
      <c r="A6" s="7">
        <f t="shared" si="1"/>
        <v>3</v>
      </c>
      <c r="B6" s="18">
        <v>15625.0</v>
      </c>
      <c r="C6" s="18">
        <v>225000.0</v>
      </c>
      <c r="D6" s="18">
        <v>1500.0</v>
      </c>
      <c r="E6" s="7">
        <v>137.0</v>
      </c>
      <c r="F6" s="18">
        <f t="shared" si="2"/>
        <v>6</v>
      </c>
      <c r="G6" s="7">
        <v>21635.0</v>
      </c>
      <c r="H6" s="18">
        <f t="shared" si="3"/>
        <v>941</v>
      </c>
      <c r="I6" s="190">
        <v>0.0288</v>
      </c>
      <c r="J6" s="190">
        <v>0.0288</v>
      </c>
      <c r="L6" s="191"/>
    </row>
    <row r="7">
      <c r="A7" s="7">
        <f t="shared" si="1"/>
        <v>4</v>
      </c>
      <c r="B7" s="18">
        <v>16304.0</v>
      </c>
      <c r="C7" s="18">
        <v>225000.0</v>
      </c>
      <c r="D7" s="18">
        <v>1500.0</v>
      </c>
      <c r="E7" s="7">
        <v>143.0</v>
      </c>
      <c r="F7" s="18">
        <f t="shared" si="2"/>
        <v>6</v>
      </c>
      <c r="G7" s="7">
        <v>22575.0</v>
      </c>
      <c r="H7" s="18">
        <f t="shared" si="3"/>
        <v>940</v>
      </c>
      <c r="I7" s="190">
        <v>0.03</v>
      </c>
      <c r="J7" s="190">
        <v>0.03</v>
      </c>
      <c r="L7" s="191"/>
    </row>
    <row r="8">
      <c r="A8" s="7">
        <f t="shared" si="1"/>
        <v>5</v>
      </c>
      <c r="B8" s="18">
        <v>16984.0</v>
      </c>
      <c r="C8" s="18">
        <v>337500.0</v>
      </c>
      <c r="D8" s="18">
        <v>2200.0</v>
      </c>
      <c r="E8" s="14">
        <f t="shared" ref="E8:E43" si="4">E7+6</f>
        <v>149</v>
      </c>
      <c r="F8" s="18">
        <f t="shared" si="2"/>
        <v>6</v>
      </c>
      <c r="G8" s="7">
        <v>23516.0</v>
      </c>
      <c r="H8" s="18">
        <f t="shared" si="3"/>
        <v>941</v>
      </c>
      <c r="I8" s="190">
        <v>0.0312</v>
      </c>
      <c r="J8" s="190">
        <v>0.0312</v>
      </c>
      <c r="L8" s="191"/>
    </row>
    <row r="9">
      <c r="A9" s="7">
        <f t="shared" si="1"/>
        <v>6</v>
      </c>
      <c r="B9" s="18">
        <v>17663.0</v>
      </c>
      <c r="C9" s="18">
        <v>337500.0</v>
      </c>
      <c r="D9" s="18">
        <v>2200.0</v>
      </c>
      <c r="E9" s="14">
        <f t="shared" si="4"/>
        <v>155</v>
      </c>
      <c r="F9" s="18">
        <f t="shared" si="2"/>
        <v>6</v>
      </c>
      <c r="G9" s="7">
        <v>24457.0</v>
      </c>
      <c r="H9" s="18">
        <f t="shared" si="3"/>
        <v>941</v>
      </c>
      <c r="I9" s="190">
        <v>0.0325</v>
      </c>
      <c r="J9" s="190">
        <f t="shared" ref="J9:J43" si="5">I9</f>
        <v>0.0325</v>
      </c>
      <c r="L9" s="191"/>
    </row>
    <row r="10">
      <c r="A10" s="7">
        <f t="shared" si="1"/>
        <v>7</v>
      </c>
      <c r="B10" s="18">
        <v>18342.0</v>
      </c>
      <c r="C10" s="18">
        <v>337500.0</v>
      </c>
      <c r="D10" s="18">
        <v>2200.0</v>
      </c>
      <c r="E10" s="14">
        <f t="shared" si="4"/>
        <v>161</v>
      </c>
      <c r="F10" s="18">
        <f t="shared" si="2"/>
        <v>6</v>
      </c>
      <c r="G10" s="7">
        <v>25397.0</v>
      </c>
      <c r="H10" s="18">
        <f t="shared" si="3"/>
        <v>940</v>
      </c>
      <c r="I10" s="190">
        <v>0.0338</v>
      </c>
      <c r="J10" s="190">
        <f t="shared" si="5"/>
        <v>0.0338</v>
      </c>
      <c r="L10" s="191"/>
    </row>
    <row r="11">
      <c r="A11" s="7">
        <f t="shared" si="1"/>
        <v>8</v>
      </c>
      <c r="B11" s="18">
        <v>19022.0</v>
      </c>
      <c r="C11" s="18">
        <v>337500.0</v>
      </c>
      <c r="D11" s="18">
        <v>2200.0</v>
      </c>
      <c r="E11" s="14">
        <f t="shared" si="4"/>
        <v>167</v>
      </c>
      <c r="F11" s="18">
        <f t="shared" si="2"/>
        <v>6</v>
      </c>
      <c r="G11" s="7">
        <v>26338.0</v>
      </c>
      <c r="H11" s="18">
        <f t="shared" si="3"/>
        <v>941</v>
      </c>
      <c r="I11" s="190">
        <f t="shared" ref="I11:I43" si="6">I3+0.01</f>
        <v>0.035</v>
      </c>
      <c r="J11" s="190">
        <f t="shared" si="5"/>
        <v>0.035</v>
      </c>
      <c r="L11" s="191"/>
    </row>
    <row r="12">
      <c r="A12" s="7">
        <f t="shared" si="1"/>
        <v>9</v>
      </c>
      <c r="B12" s="18">
        <v>19701.0</v>
      </c>
      <c r="C12" s="18">
        <v>450000.0</v>
      </c>
      <c r="D12" s="18">
        <v>3000.0</v>
      </c>
      <c r="E12" s="14">
        <f t="shared" si="4"/>
        <v>173</v>
      </c>
      <c r="F12" s="18">
        <f t="shared" si="2"/>
        <v>6</v>
      </c>
      <c r="G12" s="7">
        <v>27279.0</v>
      </c>
      <c r="H12" s="18">
        <f t="shared" si="3"/>
        <v>941</v>
      </c>
      <c r="I12" s="190">
        <f t="shared" si="6"/>
        <v>0.0362</v>
      </c>
      <c r="J12" s="190">
        <f t="shared" si="5"/>
        <v>0.0362</v>
      </c>
      <c r="L12" s="191"/>
    </row>
    <row r="13">
      <c r="A13" s="7">
        <f t="shared" si="1"/>
        <v>10</v>
      </c>
      <c r="B13" s="18">
        <v>23881.0</v>
      </c>
      <c r="C13" s="18">
        <v>450000.0</v>
      </c>
      <c r="D13" s="18">
        <v>3000.0</v>
      </c>
      <c r="E13" s="14">
        <f t="shared" si="4"/>
        <v>179</v>
      </c>
      <c r="F13" s="18">
        <f t="shared" si="2"/>
        <v>6</v>
      </c>
      <c r="G13" s="7">
        <v>28219.0</v>
      </c>
      <c r="H13" s="18">
        <f t="shared" si="3"/>
        <v>940</v>
      </c>
      <c r="I13" s="190">
        <f t="shared" si="6"/>
        <v>0.0375</v>
      </c>
      <c r="J13" s="190">
        <f t="shared" si="5"/>
        <v>0.0375</v>
      </c>
      <c r="K13" s="7">
        <v>100.0</v>
      </c>
      <c r="L13" s="191"/>
    </row>
    <row r="14">
      <c r="A14" s="7">
        <f t="shared" si="1"/>
        <v>11</v>
      </c>
      <c r="B14" s="18"/>
      <c r="C14" s="18">
        <v>450000.0</v>
      </c>
      <c r="D14" s="18">
        <v>3000.0</v>
      </c>
      <c r="E14" s="14">
        <f t="shared" si="4"/>
        <v>185</v>
      </c>
      <c r="F14" s="18">
        <f t="shared" si="2"/>
        <v>6</v>
      </c>
      <c r="H14" s="18">
        <f t="shared" si="3"/>
        <v>-28219</v>
      </c>
      <c r="I14" s="190">
        <f t="shared" si="6"/>
        <v>0.0388</v>
      </c>
      <c r="J14" s="190">
        <f t="shared" si="5"/>
        <v>0.0388</v>
      </c>
      <c r="K14" s="7">
        <v>100.0</v>
      </c>
      <c r="L14" s="191"/>
    </row>
    <row r="15">
      <c r="A15" s="7">
        <f t="shared" si="1"/>
        <v>12</v>
      </c>
      <c r="B15" s="18"/>
      <c r="C15" s="18">
        <v>450000.0</v>
      </c>
      <c r="D15" s="18">
        <v>3000.0</v>
      </c>
      <c r="E15" s="14">
        <f t="shared" si="4"/>
        <v>191</v>
      </c>
      <c r="F15" s="18">
        <f t="shared" si="2"/>
        <v>6</v>
      </c>
      <c r="H15" s="18">
        <f t="shared" si="3"/>
        <v>0</v>
      </c>
      <c r="I15" s="190">
        <f t="shared" si="6"/>
        <v>0.04</v>
      </c>
      <c r="J15" s="190">
        <f t="shared" si="5"/>
        <v>0.04</v>
      </c>
      <c r="K15" s="7">
        <v>100.0</v>
      </c>
      <c r="L15" s="189"/>
    </row>
    <row r="16">
      <c r="A16" s="7">
        <f t="shared" si="1"/>
        <v>13</v>
      </c>
      <c r="B16" s="18"/>
      <c r="C16" s="18">
        <v>562500.0</v>
      </c>
      <c r="D16" s="18">
        <v>3700.0</v>
      </c>
      <c r="E16" s="14">
        <f t="shared" si="4"/>
        <v>197</v>
      </c>
      <c r="F16" s="18">
        <f t="shared" si="2"/>
        <v>6</v>
      </c>
      <c r="H16" s="18">
        <f t="shared" si="3"/>
        <v>0</v>
      </c>
      <c r="I16" s="190">
        <f t="shared" si="6"/>
        <v>0.0412</v>
      </c>
      <c r="J16" s="190">
        <f t="shared" si="5"/>
        <v>0.0412</v>
      </c>
      <c r="K16" s="7">
        <v>100.0</v>
      </c>
      <c r="L16" s="189"/>
    </row>
    <row r="17">
      <c r="A17" s="7">
        <f t="shared" si="1"/>
        <v>14</v>
      </c>
      <c r="B17" s="18"/>
      <c r="C17" s="18">
        <v>562500.0</v>
      </c>
      <c r="D17" s="18">
        <v>3700.0</v>
      </c>
      <c r="E17" s="14">
        <f t="shared" si="4"/>
        <v>203</v>
      </c>
      <c r="F17" s="18">
        <f t="shared" si="2"/>
        <v>6</v>
      </c>
      <c r="H17" s="18">
        <f t="shared" si="3"/>
        <v>0</v>
      </c>
      <c r="I17" s="190">
        <f t="shared" si="6"/>
        <v>0.0425</v>
      </c>
      <c r="J17" s="190">
        <f t="shared" si="5"/>
        <v>0.0425</v>
      </c>
      <c r="K17" s="7">
        <v>100.0</v>
      </c>
      <c r="L17" s="189"/>
    </row>
    <row r="18">
      <c r="A18" s="7">
        <f t="shared" si="1"/>
        <v>15</v>
      </c>
      <c r="B18" s="18"/>
      <c r="C18" s="18">
        <v>562500.0</v>
      </c>
      <c r="D18" s="18">
        <v>3700.0</v>
      </c>
      <c r="E18" s="14">
        <f t="shared" si="4"/>
        <v>209</v>
      </c>
      <c r="F18" s="18">
        <f t="shared" si="2"/>
        <v>6</v>
      </c>
      <c r="H18" s="18">
        <f t="shared" si="3"/>
        <v>0</v>
      </c>
      <c r="I18" s="190">
        <f t="shared" si="6"/>
        <v>0.0438</v>
      </c>
      <c r="J18" s="190">
        <f t="shared" si="5"/>
        <v>0.0438</v>
      </c>
      <c r="K18" s="7">
        <v>100.0</v>
      </c>
      <c r="L18" s="189"/>
    </row>
    <row r="19">
      <c r="A19" s="7">
        <f t="shared" si="1"/>
        <v>16</v>
      </c>
      <c r="B19" s="18"/>
      <c r="C19" s="18">
        <v>562500.0</v>
      </c>
      <c r="D19" s="18">
        <v>3700.0</v>
      </c>
      <c r="E19" s="14">
        <f t="shared" si="4"/>
        <v>215</v>
      </c>
      <c r="F19" s="18">
        <f t="shared" si="2"/>
        <v>6</v>
      </c>
      <c r="H19" s="18">
        <f t="shared" si="3"/>
        <v>0</v>
      </c>
      <c r="I19" s="190">
        <f t="shared" si="6"/>
        <v>0.045</v>
      </c>
      <c r="J19" s="190">
        <f t="shared" si="5"/>
        <v>0.045</v>
      </c>
      <c r="K19" s="7">
        <v>100.0</v>
      </c>
      <c r="L19" s="189"/>
    </row>
    <row r="20">
      <c r="A20" s="7">
        <f t="shared" si="1"/>
        <v>17</v>
      </c>
      <c r="B20" s="18"/>
      <c r="C20" s="18">
        <v>675000.0</v>
      </c>
      <c r="D20" s="18">
        <v>4500.0</v>
      </c>
      <c r="E20" s="14">
        <f t="shared" si="4"/>
        <v>221</v>
      </c>
      <c r="F20" s="18">
        <f t="shared" si="2"/>
        <v>6</v>
      </c>
      <c r="H20" s="18">
        <f t="shared" si="3"/>
        <v>0</v>
      </c>
      <c r="I20" s="190">
        <f t="shared" si="6"/>
        <v>0.0462</v>
      </c>
      <c r="J20" s="190">
        <f t="shared" si="5"/>
        <v>0.0462</v>
      </c>
      <c r="K20" s="7">
        <v>100.0</v>
      </c>
      <c r="L20" s="189"/>
    </row>
    <row r="21">
      <c r="A21" s="7">
        <f t="shared" si="1"/>
        <v>18</v>
      </c>
      <c r="B21" s="18"/>
      <c r="C21" s="18">
        <v>675000.0</v>
      </c>
      <c r="D21" s="18">
        <v>4500.0</v>
      </c>
      <c r="E21" s="14">
        <f t="shared" si="4"/>
        <v>227</v>
      </c>
      <c r="F21" s="18">
        <f t="shared" si="2"/>
        <v>6</v>
      </c>
      <c r="H21" s="18">
        <f t="shared" si="3"/>
        <v>0</v>
      </c>
      <c r="I21" s="190">
        <f t="shared" si="6"/>
        <v>0.0475</v>
      </c>
      <c r="J21" s="190">
        <f t="shared" si="5"/>
        <v>0.0475</v>
      </c>
      <c r="K21" s="7">
        <v>100.0</v>
      </c>
      <c r="L21" s="189"/>
    </row>
    <row r="22">
      <c r="A22" s="7">
        <f t="shared" si="1"/>
        <v>19</v>
      </c>
      <c r="B22" s="18"/>
      <c r="C22" s="18">
        <v>675000.0</v>
      </c>
      <c r="D22" s="18">
        <v>4500.0</v>
      </c>
      <c r="E22" s="14">
        <f t="shared" si="4"/>
        <v>233</v>
      </c>
      <c r="F22" s="18">
        <f t="shared" si="2"/>
        <v>6</v>
      </c>
      <c r="H22" s="18">
        <f t="shared" si="3"/>
        <v>0</v>
      </c>
      <c r="I22" s="190">
        <f t="shared" si="6"/>
        <v>0.0488</v>
      </c>
      <c r="J22" s="190">
        <f t="shared" si="5"/>
        <v>0.0488</v>
      </c>
      <c r="K22" s="7">
        <v>100.0</v>
      </c>
      <c r="L22" s="189"/>
    </row>
    <row r="23">
      <c r="A23" s="7">
        <f t="shared" si="1"/>
        <v>20</v>
      </c>
      <c r="B23" s="18"/>
      <c r="C23" s="18">
        <v>675000.0</v>
      </c>
      <c r="D23" s="18">
        <v>4500.0</v>
      </c>
      <c r="E23" s="14">
        <f t="shared" si="4"/>
        <v>239</v>
      </c>
      <c r="F23" s="18">
        <f t="shared" si="2"/>
        <v>6</v>
      </c>
      <c r="H23" s="18">
        <f t="shared" si="3"/>
        <v>0</v>
      </c>
      <c r="I23" s="190">
        <f t="shared" si="6"/>
        <v>0.05</v>
      </c>
      <c r="J23" s="190">
        <f t="shared" si="5"/>
        <v>0.05</v>
      </c>
      <c r="K23" s="7">
        <v>100.0</v>
      </c>
      <c r="L23" s="191">
        <v>0.1</v>
      </c>
    </row>
    <row r="24">
      <c r="A24" s="7">
        <f t="shared" si="1"/>
        <v>21</v>
      </c>
      <c r="B24" s="18"/>
      <c r="C24" s="18">
        <v>787500.0</v>
      </c>
      <c r="D24" s="18">
        <v>5200.0</v>
      </c>
      <c r="E24" s="14">
        <f t="shared" si="4"/>
        <v>245</v>
      </c>
      <c r="F24" s="18">
        <f t="shared" si="2"/>
        <v>6</v>
      </c>
      <c r="H24" s="18">
        <f t="shared" si="3"/>
        <v>0</v>
      </c>
      <c r="I24" s="190">
        <f t="shared" si="6"/>
        <v>0.0512</v>
      </c>
      <c r="J24" s="190">
        <f t="shared" si="5"/>
        <v>0.0512</v>
      </c>
      <c r="K24" s="7">
        <v>100.0</v>
      </c>
      <c r="L24" s="191">
        <v>0.1</v>
      </c>
    </row>
    <row r="25">
      <c r="A25" s="7">
        <f t="shared" si="1"/>
        <v>22</v>
      </c>
      <c r="B25" s="12"/>
      <c r="C25" s="12"/>
      <c r="D25" s="12"/>
      <c r="E25" s="14">
        <f t="shared" si="4"/>
        <v>251</v>
      </c>
      <c r="F25" s="18">
        <f t="shared" si="2"/>
        <v>6</v>
      </c>
      <c r="H25" s="18">
        <f t="shared" si="3"/>
        <v>0</v>
      </c>
      <c r="I25" s="190">
        <f t="shared" si="6"/>
        <v>0.0525</v>
      </c>
      <c r="J25" s="190">
        <f t="shared" si="5"/>
        <v>0.0525</v>
      </c>
      <c r="K25" s="7">
        <v>100.0</v>
      </c>
      <c r="L25" s="191">
        <v>0.1</v>
      </c>
    </row>
    <row r="26">
      <c r="A26" s="7">
        <f t="shared" si="1"/>
        <v>23</v>
      </c>
      <c r="B26" s="12"/>
      <c r="C26" s="12"/>
      <c r="D26" s="12"/>
      <c r="E26" s="14">
        <f t="shared" si="4"/>
        <v>257</v>
      </c>
      <c r="F26" s="18">
        <f t="shared" si="2"/>
        <v>6</v>
      </c>
      <c r="H26" s="18">
        <f t="shared" si="3"/>
        <v>0</v>
      </c>
      <c r="I26" s="190">
        <f t="shared" si="6"/>
        <v>0.0538</v>
      </c>
      <c r="J26" s="190">
        <f t="shared" si="5"/>
        <v>0.0538</v>
      </c>
      <c r="K26" s="7">
        <v>100.0</v>
      </c>
      <c r="L26" s="191">
        <v>0.1</v>
      </c>
    </row>
    <row r="27">
      <c r="A27" s="7">
        <f t="shared" si="1"/>
        <v>24</v>
      </c>
      <c r="B27" s="12"/>
      <c r="C27" s="12"/>
      <c r="D27" s="12"/>
      <c r="E27" s="14">
        <f t="shared" si="4"/>
        <v>263</v>
      </c>
      <c r="F27" s="18">
        <f t="shared" si="2"/>
        <v>6</v>
      </c>
      <c r="H27" s="18">
        <f t="shared" si="3"/>
        <v>0</v>
      </c>
      <c r="I27" s="190">
        <f t="shared" si="6"/>
        <v>0.055</v>
      </c>
      <c r="J27" s="190">
        <f t="shared" si="5"/>
        <v>0.055</v>
      </c>
      <c r="K27" s="7">
        <v>100.0</v>
      </c>
      <c r="L27" s="191">
        <v>0.1</v>
      </c>
    </row>
    <row r="28">
      <c r="A28" s="7">
        <f t="shared" si="1"/>
        <v>25</v>
      </c>
      <c r="B28" s="12"/>
      <c r="C28" s="12"/>
      <c r="D28" s="12"/>
      <c r="E28" s="14">
        <f t="shared" si="4"/>
        <v>269</v>
      </c>
      <c r="F28" s="18">
        <f t="shared" si="2"/>
        <v>6</v>
      </c>
      <c r="H28" s="18">
        <f t="shared" si="3"/>
        <v>0</v>
      </c>
      <c r="I28" s="190">
        <f t="shared" si="6"/>
        <v>0.0562</v>
      </c>
      <c r="J28" s="190">
        <f t="shared" si="5"/>
        <v>0.0562</v>
      </c>
      <c r="K28" s="7">
        <v>100.0</v>
      </c>
      <c r="L28" s="191">
        <v>0.1</v>
      </c>
    </row>
    <row r="29">
      <c r="A29" s="7">
        <f t="shared" si="1"/>
        <v>26</v>
      </c>
      <c r="B29" s="12"/>
      <c r="C29" s="12"/>
      <c r="D29" s="12"/>
      <c r="E29" s="14">
        <f t="shared" si="4"/>
        <v>275</v>
      </c>
      <c r="F29" s="18">
        <f t="shared" si="2"/>
        <v>6</v>
      </c>
      <c r="H29" s="18">
        <f t="shared" si="3"/>
        <v>0</v>
      </c>
      <c r="I29" s="190">
        <f t="shared" si="6"/>
        <v>0.0575</v>
      </c>
      <c r="J29" s="190">
        <f t="shared" si="5"/>
        <v>0.0575</v>
      </c>
      <c r="K29" s="7">
        <v>100.0</v>
      </c>
      <c r="L29" s="191">
        <v>0.1</v>
      </c>
    </row>
    <row r="30">
      <c r="A30" s="7">
        <f t="shared" si="1"/>
        <v>27</v>
      </c>
      <c r="B30" s="12"/>
      <c r="C30" s="12"/>
      <c r="D30" s="12"/>
      <c r="E30" s="14">
        <f t="shared" si="4"/>
        <v>281</v>
      </c>
      <c r="F30" s="18">
        <f t="shared" si="2"/>
        <v>6</v>
      </c>
      <c r="H30" s="18">
        <f t="shared" si="3"/>
        <v>0</v>
      </c>
      <c r="I30" s="190">
        <f t="shared" si="6"/>
        <v>0.0588</v>
      </c>
      <c r="J30" s="190">
        <f t="shared" si="5"/>
        <v>0.0588</v>
      </c>
      <c r="K30" s="7">
        <v>100.0</v>
      </c>
      <c r="L30" s="191">
        <v>0.1</v>
      </c>
    </row>
    <row r="31">
      <c r="A31" s="7">
        <f t="shared" si="1"/>
        <v>28</v>
      </c>
      <c r="B31" s="12"/>
      <c r="C31" s="12"/>
      <c r="D31" s="12"/>
      <c r="E31" s="14">
        <f t="shared" si="4"/>
        <v>287</v>
      </c>
      <c r="F31" s="18">
        <f t="shared" si="2"/>
        <v>6</v>
      </c>
      <c r="H31" s="18">
        <f t="shared" si="3"/>
        <v>0</v>
      </c>
      <c r="I31" s="190">
        <f t="shared" si="6"/>
        <v>0.06</v>
      </c>
      <c r="J31" s="190">
        <f t="shared" si="5"/>
        <v>0.06</v>
      </c>
      <c r="K31" s="7">
        <v>100.0</v>
      </c>
      <c r="L31" s="191">
        <v>0.1</v>
      </c>
    </row>
    <row r="32">
      <c r="A32" s="7">
        <f t="shared" si="1"/>
        <v>29</v>
      </c>
      <c r="B32" s="12"/>
      <c r="C32" s="12"/>
      <c r="D32" s="12"/>
      <c r="E32" s="14">
        <f t="shared" si="4"/>
        <v>293</v>
      </c>
      <c r="F32" s="18">
        <f t="shared" si="2"/>
        <v>6</v>
      </c>
      <c r="H32" s="18">
        <f t="shared" si="3"/>
        <v>0</v>
      </c>
      <c r="I32" s="190">
        <f t="shared" si="6"/>
        <v>0.0612</v>
      </c>
      <c r="J32" s="190">
        <f t="shared" si="5"/>
        <v>0.0612</v>
      </c>
      <c r="K32" s="7">
        <v>100.0</v>
      </c>
      <c r="L32" s="191">
        <v>0.1</v>
      </c>
    </row>
    <row r="33">
      <c r="A33" s="7">
        <f t="shared" si="1"/>
        <v>30</v>
      </c>
      <c r="B33" s="12"/>
      <c r="C33" s="12"/>
      <c r="D33" s="12"/>
      <c r="E33" s="14">
        <f t="shared" si="4"/>
        <v>299</v>
      </c>
      <c r="F33" s="18">
        <f t="shared" si="2"/>
        <v>6</v>
      </c>
      <c r="H33" s="18">
        <f t="shared" si="3"/>
        <v>0</v>
      </c>
      <c r="I33" s="190">
        <f t="shared" si="6"/>
        <v>0.0625</v>
      </c>
      <c r="J33" s="190">
        <f t="shared" si="5"/>
        <v>0.0625</v>
      </c>
      <c r="K33" s="7">
        <v>200.0</v>
      </c>
      <c r="L33" s="191">
        <v>0.1</v>
      </c>
    </row>
    <row r="34">
      <c r="A34" s="7">
        <f t="shared" si="1"/>
        <v>31</v>
      </c>
      <c r="B34" s="12"/>
      <c r="C34" s="12"/>
      <c r="D34" s="12"/>
      <c r="E34" s="14">
        <f t="shared" si="4"/>
        <v>305</v>
      </c>
      <c r="F34" s="18">
        <f t="shared" si="2"/>
        <v>6</v>
      </c>
      <c r="H34" s="18">
        <f t="shared" si="3"/>
        <v>0</v>
      </c>
      <c r="I34" s="190">
        <f t="shared" si="6"/>
        <v>0.0638</v>
      </c>
      <c r="J34" s="190">
        <f t="shared" si="5"/>
        <v>0.0638</v>
      </c>
      <c r="K34" s="7">
        <v>200.0</v>
      </c>
      <c r="L34" s="191">
        <v>0.1</v>
      </c>
    </row>
    <row r="35">
      <c r="A35" s="7">
        <f t="shared" si="1"/>
        <v>32</v>
      </c>
      <c r="B35" s="12"/>
      <c r="C35" s="12"/>
      <c r="D35" s="12"/>
      <c r="E35" s="14">
        <f t="shared" si="4"/>
        <v>311</v>
      </c>
      <c r="F35" s="18">
        <f t="shared" si="2"/>
        <v>6</v>
      </c>
      <c r="H35" s="18">
        <f t="shared" si="3"/>
        <v>0</v>
      </c>
      <c r="I35" s="190">
        <f t="shared" si="6"/>
        <v>0.065</v>
      </c>
      <c r="J35" s="190">
        <f t="shared" si="5"/>
        <v>0.065</v>
      </c>
      <c r="K35" s="7">
        <v>200.0</v>
      </c>
      <c r="L35" s="191">
        <v>0.1</v>
      </c>
    </row>
    <row r="36">
      <c r="A36" s="7">
        <f t="shared" si="1"/>
        <v>33</v>
      </c>
      <c r="B36" s="12"/>
      <c r="C36" s="12"/>
      <c r="D36" s="12"/>
      <c r="E36" s="14">
        <f t="shared" si="4"/>
        <v>317</v>
      </c>
      <c r="F36" s="18">
        <f t="shared" si="2"/>
        <v>6</v>
      </c>
      <c r="H36" s="18">
        <f t="shared" si="3"/>
        <v>0</v>
      </c>
      <c r="I36" s="190">
        <f t="shared" si="6"/>
        <v>0.0662</v>
      </c>
      <c r="J36" s="190">
        <f t="shared" si="5"/>
        <v>0.0662</v>
      </c>
      <c r="K36" s="7">
        <v>200.0</v>
      </c>
      <c r="L36" s="191">
        <v>0.1</v>
      </c>
    </row>
    <row r="37">
      <c r="A37" s="7">
        <f t="shared" si="1"/>
        <v>34</v>
      </c>
      <c r="B37" s="12"/>
      <c r="C37" s="12"/>
      <c r="D37" s="12"/>
      <c r="E37" s="14">
        <f t="shared" si="4"/>
        <v>323</v>
      </c>
      <c r="F37" s="18">
        <f t="shared" si="2"/>
        <v>6</v>
      </c>
      <c r="H37" s="18">
        <f t="shared" si="3"/>
        <v>0</v>
      </c>
      <c r="I37" s="190">
        <f t="shared" si="6"/>
        <v>0.0675</v>
      </c>
      <c r="J37" s="190">
        <f t="shared" si="5"/>
        <v>0.0675</v>
      </c>
      <c r="K37" s="7">
        <v>200.0</v>
      </c>
      <c r="L37" s="191">
        <v>0.1</v>
      </c>
    </row>
    <row r="38">
      <c r="A38" s="7">
        <f t="shared" si="1"/>
        <v>35</v>
      </c>
      <c r="B38" s="12"/>
      <c r="C38" s="12"/>
      <c r="D38" s="12"/>
      <c r="E38" s="14">
        <f t="shared" si="4"/>
        <v>329</v>
      </c>
      <c r="F38" s="18">
        <f t="shared" si="2"/>
        <v>6</v>
      </c>
      <c r="H38" s="18">
        <f t="shared" si="3"/>
        <v>0</v>
      </c>
      <c r="I38" s="190">
        <f t="shared" si="6"/>
        <v>0.0688</v>
      </c>
      <c r="J38" s="190">
        <f t="shared" si="5"/>
        <v>0.0688</v>
      </c>
      <c r="K38" s="7">
        <v>200.0</v>
      </c>
      <c r="L38" s="191">
        <v>0.1</v>
      </c>
    </row>
    <row r="39">
      <c r="A39" s="7">
        <f t="shared" si="1"/>
        <v>36</v>
      </c>
      <c r="B39" s="12"/>
      <c r="C39" s="12"/>
      <c r="D39" s="12"/>
      <c r="E39" s="14">
        <f t="shared" si="4"/>
        <v>335</v>
      </c>
      <c r="F39" s="18">
        <f t="shared" si="2"/>
        <v>6</v>
      </c>
      <c r="H39" s="18">
        <f t="shared" si="3"/>
        <v>0</v>
      </c>
      <c r="I39" s="190">
        <f t="shared" si="6"/>
        <v>0.07</v>
      </c>
      <c r="J39" s="190">
        <f t="shared" si="5"/>
        <v>0.07</v>
      </c>
      <c r="K39" s="7">
        <v>200.0</v>
      </c>
      <c r="L39" s="191">
        <v>0.1</v>
      </c>
    </row>
    <row r="40">
      <c r="A40" s="7">
        <f t="shared" si="1"/>
        <v>37</v>
      </c>
      <c r="B40" s="12"/>
      <c r="C40" s="12"/>
      <c r="D40" s="12"/>
      <c r="E40" s="14">
        <f t="shared" si="4"/>
        <v>341</v>
      </c>
      <c r="F40" s="18">
        <f t="shared" si="2"/>
        <v>6</v>
      </c>
      <c r="H40" s="18">
        <f t="shared" si="3"/>
        <v>0</v>
      </c>
      <c r="I40" s="190">
        <f t="shared" si="6"/>
        <v>0.0712</v>
      </c>
      <c r="J40" s="190">
        <f t="shared" si="5"/>
        <v>0.0712</v>
      </c>
      <c r="K40" s="7">
        <v>200.0</v>
      </c>
      <c r="L40" s="191">
        <v>0.1</v>
      </c>
    </row>
    <row r="41">
      <c r="A41" s="7">
        <f t="shared" si="1"/>
        <v>38</v>
      </c>
      <c r="B41" s="12"/>
      <c r="C41" s="12"/>
      <c r="D41" s="12"/>
      <c r="E41" s="14">
        <f t="shared" si="4"/>
        <v>347</v>
      </c>
      <c r="F41" s="18">
        <f t="shared" si="2"/>
        <v>6</v>
      </c>
      <c r="H41" s="18">
        <f t="shared" si="3"/>
        <v>0</v>
      </c>
      <c r="I41" s="190">
        <f t="shared" si="6"/>
        <v>0.0725</v>
      </c>
      <c r="J41" s="190">
        <f t="shared" si="5"/>
        <v>0.0725</v>
      </c>
      <c r="K41" s="7">
        <v>200.0</v>
      </c>
      <c r="L41" s="191">
        <v>0.1</v>
      </c>
    </row>
    <row r="42">
      <c r="A42" s="7">
        <f t="shared" si="1"/>
        <v>39</v>
      </c>
      <c r="B42" s="12"/>
      <c r="C42" s="12"/>
      <c r="D42" s="12"/>
      <c r="E42" s="14">
        <f t="shared" si="4"/>
        <v>353</v>
      </c>
      <c r="F42" s="18">
        <f t="shared" si="2"/>
        <v>6</v>
      </c>
      <c r="H42" s="18">
        <f t="shared" si="3"/>
        <v>0</v>
      </c>
      <c r="I42" s="190">
        <f t="shared" si="6"/>
        <v>0.0738</v>
      </c>
      <c r="J42" s="190">
        <f t="shared" si="5"/>
        <v>0.0738</v>
      </c>
      <c r="K42" s="7">
        <v>200.0</v>
      </c>
      <c r="L42" s="191">
        <v>0.1</v>
      </c>
    </row>
    <row r="43">
      <c r="A43" s="7">
        <f t="shared" si="1"/>
        <v>40</v>
      </c>
      <c r="B43" s="12"/>
      <c r="C43" s="12"/>
      <c r="D43" s="12"/>
      <c r="E43" s="14">
        <f t="shared" si="4"/>
        <v>359</v>
      </c>
      <c r="F43" s="18">
        <f t="shared" si="2"/>
        <v>6</v>
      </c>
      <c r="H43" s="18">
        <f t="shared" si="3"/>
        <v>0</v>
      </c>
      <c r="I43" s="190">
        <f t="shared" si="6"/>
        <v>0.075</v>
      </c>
      <c r="J43" s="190">
        <f t="shared" si="5"/>
        <v>0.075</v>
      </c>
      <c r="K43" s="7">
        <v>200.0</v>
      </c>
      <c r="L43" s="191">
        <v>0.2</v>
      </c>
    </row>
    <row r="44">
      <c r="B44" s="12"/>
      <c r="C44" s="12"/>
      <c r="D44" s="12"/>
      <c r="H44" s="192"/>
      <c r="I44" s="192"/>
      <c r="J44" s="192"/>
      <c r="L44" s="189"/>
    </row>
    <row r="45">
      <c r="B45" s="12"/>
      <c r="C45" s="12"/>
      <c r="D45" s="12"/>
      <c r="H45" s="192"/>
      <c r="I45" s="192"/>
      <c r="J45" s="192"/>
      <c r="L45" s="189"/>
    </row>
    <row r="46">
      <c r="B46" s="12"/>
      <c r="C46" s="12"/>
      <c r="D46" s="12"/>
      <c r="H46" s="192"/>
      <c r="I46" s="192"/>
      <c r="J46" s="192"/>
      <c r="L46" s="189"/>
    </row>
    <row r="47">
      <c r="B47" s="12"/>
      <c r="C47" s="12"/>
      <c r="D47" s="12"/>
      <c r="H47" s="192"/>
      <c r="I47" s="192"/>
      <c r="J47" s="192"/>
      <c r="L47" s="189"/>
    </row>
    <row r="48">
      <c r="B48" s="12"/>
      <c r="C48" s="12"/>
      <c r="D48" s="12"/>
      <c r="H48" s="192"/>
      <c r="I48" s="192"/>
      <c r="J48" s="192"/>
      <c r="L48" s="189"/>
    </row>
    <row r="49">
      <c r="B49" s="12"/>
      <c r="C49" s="12"/>
      <c r="D49" s="12"/>
      <c r="H49" s="192"/>
      <c r="I49" s="192"/>
      <c r="J49" s="192"/>
      <c r="L49" s="189"/>
    </row>
    <row r="50">
      <c r="B50" s="12"/>
      <c r="C50" s="12"/>
      <c r="D50" s="12"/>
      <c r="H50" s="192"/>
      <c r="I50" s="192"/>
      <c r="J50" s="192"/>
      <c r="L50" s="189"/>
    </row>
    <row r="51">
      <c r="B51" s="12"/>
      <c r="C51" s="12"/>
      <c r="D51" s="12"/>
      <c r="H51" s="192"/>
      <c r="I51" s="192"/>
      <c r="J51" s="192"/>
      <c r="L51" s="189"/>
    </row>
    <row r="52">
      <c r="B52" s="12"/>
      <c r="C52" s="12"/>
      <c r="D52" s="12"/>
      <c r="H52" s="192"/>
      <c r="I52" s="192"/>
      <c r="J52" s="192"/>
      <c r="L52" s="189"/>
    </row>
    <row r="53">
      <c r="B53" s="12"/>
      <c r="C53" s="12"/>
      <c r="D53" s="12"/>
      <c r="H53" s="192"/>
      <c r="I53" s="192"/>
      <c r="J53" s="192"/>
      <c r="L53" s="189"/>
    </row>
    <row r="54">
      <c r="B54" s="12"/>
      <c r="C54" s="12"/>
      <c r="D54" s="12"/>
      <c r="H54" s="192"/>
      <c r="I54" s="192"/>
      <c r="J54" s="192"/>
      <c r="L54" s="189"/>
    </row>
    <row r="55">
      <c r="B55" s="12"/>
      <c r="C55" s="12"/>
      <c r="D55" s="12"/>
      <c r="H55" s="192"/>
      <c r="I55" s="192"/>
      <c r="J55" s="192"/>
      <c r="L55" s="189"/>
    </row>
    <row r="56">
      <c r="B56" s="12"/>
      <c r="C56" s="12"/>
      <c r="D56" s="12"/>
      <c r="H56" s="192"/>
      <c r="I56" s="192"/>
      <c r="J56" s="192"/>
      <c r="L56" s="189"/>
    </row>
    <row r="57">
      <c r="B57" s="12"/>
      <c r="C57" s="12"/>
      <c r="D57" s="12"/>
      <c r="H57" s="192"/>
      <c r="I57" s="192"/>
      <c r="J57" s="192"/>
      <c r="L57" s="189"/>
    </row>
    <row r="58">
      <c r="B58" s="12"/>
      <c r="C58" s="12"/>
      <c r="D58" s="12"/>
      <c r="H58" s="192"/>
      <c r="I58" s="192"/>
      <c r="J58" s="192"/>
      <c r="L58" s="189"/>
    </row>
    <row r="59">
      <c r="B59" s="12"/>
      <c r="C59" s="12"/>
      <c r="D59" s="12"/>
      <c r="H59" s="192"/>
      <c r="I59" s="192"/>
      <c r="J59" s="192"/>
      <c r="L59" s="189"/>
    </row>
    <row r="60">
      <c r="B60" s="12"/>
      <c r="C60" s="12"/>
      <c r="D60" s="12"/>
      <c r="H60" s="192"/>
      <c r="I60" s="192"/>
      <c r="J60" s="192"/>
      <c r="L60" s="189"/>
    </row>
    <row r="61">
      <c r="B61" s="12"/>
      <c r="C61" s="12"/>
      <c r="D61" s="12"/>
      <c r="H61" s="192"/>
      <c r="I61" s="192"/>
      <c r="J61" s="192"/>
      <c r="L61" s="189"/>
    </row>
    <row r="62">
      <c r="B62" s="12"/>
      <c r="C62" s="12"/>
      <c r="D62" s="12"/>
      <c r="H62" s="192"/>
      <c r="I62" s="192"/>
      <c r="J62" s="192"/>
      <c r="L62" s="189"/>
    </row>
    <row r="63">
      <c r="B63" s="12"/>
      <c r="C63" s="12"/>
      <c r="D63" s="12"/>
      <c r="H63" s="192"/>
      <c r="I63" s="192"/>
      <c r="J63" s="192"/>
      <c r="L63" s="189"/>
    </row>
    <row r="64">
      <c r="B64" s="12"/>
      <c r="C64" s="12"/>
      <c r="D64" s="12"/>
      <c r="H64" s="192"/>
      <c r="I64" s="192"/>
      <c r="J64" s="192"/>
      <c r="L64" s="189"/>
    </row>
    <row r="65">
      <c r="B65" s="12"/>
      <c r="C65" s="12"/>
      <c r="D65" s="12"/>
      <c r="H65" s="192"/>
      <c r="I65" s="192"/>
      <c r="J65" s="192"/>
      <c r="L65" s="189"/>
    </row>
    <row r="66">
      <c r="B66" s="12"/>
      <c r="C66" s="12"/>
      <c r="D66" s="12"/>
      <c r="H66" s="192"/>
      <c r="I66" s="192"/>
      <c r="J66" s="192"/>
      <c r="L66" s="189"/>
    </row>
    <row r="67">
      <c r="B67" s="12"/>
      <c r="C67" s="12"/>
      <c r="D67" s="12"/>
      <c r="H67" s="192"/>
      <c r="I67" s="192"/>
      <c r="J67" s="192"/>
      <c r="L67" s="189"/>
    </row>
    <row r="68">
      <c r="B68" s="12"/>
      <c r="C68" s="12"/>
      <c r="D68" s="12"/>
      <c r="H68" s="192"/>
      <c r="I68" s="192"/>
      <c r="J68" s="192"/>
      <c r="L68" s="189"/>
    </row>
    <row r="69">
      <c r="B69" s="12"/>
      <c r="C69" s="12"/>
      <c r="D69" s="12"/>
      <c r="H69" s="192"/>
      <c r="I69" s="192"/>
      <c r="J69" s="192"/>
      <c r="L69" s="189"/>
    </row>
    <row r="70">
      <c r="B70" s="12"/>
      <c r="C70" s="12"/>
      <c r="D70" s="12"/>
      <c r="H70" s="192"/>
      <c r="I70" s="192"/>
      <c r="J70" s="192"/>
      <c r="L70" s="189"/>
    </row>
    <row r="71">
      <c r="B71" s="12"/>
      <c r="C71" s="12"/>
      <c r="D71" s="12"/>
      <c r="H71" s="192"/>
      <c r="I71" s="192"/>
      <c r="J71" s="192"/>
      <c r="L71" s="189"/>
    </row>
    <row r="72">
      <c r="B72" s="12"/>
      <c r="C72" s="12"/>
      <c r="D72" s="12"/>
      <c r="H72" s="192"/>
      <c r="I72" s="192"/>
      <c r="J72" s="192"/>
      <c r="L72" s="189"/>
    </row>
    <row r="73">
      <c r="B73" s="12"/>
      <c r="C73" s="12"/>
      <c r="D73" s="12"/>
      <c r="H73" s="192"/>
      <c r="I73" s="192"/>
      <c r="J73" s="192"/>
      <c r="L73" s="189"/>
    </row>
    <row r="74">
      <c r="B74" s="12"/>
      <c r="C74" s="12"/>
      <c r="D74" s="12"/>
      <c r="H74" s="192"/>
      <c r="I74" s="192"/>
      <c r="J74" s="192"/>
      <c r="L74" s="189"/>
    </row>
    <row r="75">
      <c r="B75" s="12"/>
      <c r="C75" s="12"/>
      <c r="D75" s="12"/>
      <c r="H75" s="192"/>
      <c r="I75" s="192"/>
      <c r="J75" s="192"/>
      <c r="L75" s="189"/>
    </row>
    <row r="76">
      <c r="B76" s="12"/>
      <c r="C76" s="12"/>
      <c r="D76" s="12"/>
      <c r="H76" s="192"/>
      <c r="I76" s="192"/>
      <c r="J76" s="192"/>
      <c r="L76" s="189"/>
    </row>
    <row r="77">
      <c r="B77" s="12"/>
      <c r="C77" s="12"/>
      <c r="D77" s="12"/>
      <c r="H77" s="192"/>
      <c r="I77" s="192"/>
      <c r="J77" s="192"/>
      <c r="L77" s="189"/>
    </row>
    <row r="78">
      <c r="B78" s="12"/>
      <c r="C78" s="12"/>
      <c r="D78" s="12"/>
      <c r="H78" s="192"/>
      <c r="I78" s="192"/>
      <c r="J78" s="192"/>
      <c r="L78" s="189"/>
    </row>
    <row r="79">
      <c r="B79" s="12"/>
      <c r="C79" s="12"/>
      <c r="D79" s="12"/>
      <c r="H79" s="192"/>
      <c r="I79" s="192"/>
      <c r="J79" s="192"/>
      <c r="L79" s="189"/>
    </row>
    <row r="80">
      <c r="B80" s="12"/>
      <c r="C80" s="12"/>
      <c r="D80" s="12"/>
      <c r="H80" s="192"/>
      <c r="I80" s="192"/>
      <c r="J80" s="192"/>
      <c r="L80" s="189"/>
    </row>
    <row r="81">
      <c r="B81" s="12"/>
      <c r="C81" s="12"/>
      <c r="D81" s="12"/>
      <c r="H81" s="192"/>
      <c r="I81" s="192"/>
      <c r="J81" s="192"/>
      <c r="L81" s="189"/>
    </row>
    <row r="82">
      <c r="B82" s="12"/>
      <c r="C82" s="12"/>
      <c r="D82" s="12"/>
      <c r="H82" s="192"/>
      <c r="I82" s="192"/>
      <c r="J82" s="192"/>
      <c r="L82" s="189"/>
    </row>
    <row r="83">
      <c r="B83" s="12"/>
      <c r="C83" s="12"/>
      <c r="D83" s="12"/>
      <c r="H83" s="192"/>
      <c r="I83" s="192"/>
      <c r="J83" s="192"/>
      <c r="L83" s="189"/>
    </row>
    <row r="84">
      <c r="B84" s="12"/>
      <c r="C84" s="12"/>
      <c r="D84" s="12"/>
      <c r="H84" s="192"/>
      <c r="I84" s="192"/>
      <c r="J84" s="192"/>
      <c r="L84" s="189"/>
    </row>
    <row r="85">
      <c r="B85" s="12"/>
      <c r="C85" s="12"/>
      <c r="D85" s="12"/>
      <c r="H85" s="192"/>
      <c r="I85" s="192"/>
      <c r="J85" s="192"/>
      <c r="L85" s="189"/>
    </row>
    <row r="86">
      <c r="B86" s="12"/>
      <c r="C86" s="12"/>
      <c r="D86" s="12"/>
      <c r="H86" s="192"/>
      <c r="I86" s="192"/>
      <c r="J86" s="192"/>
      <c r="L86" s="189"/>
    </row>
    <row r="87">
      <c r="B87" s="12"/>
      <c r="C87" s="12"/>
      <c r="D87" s="12"/>
      <c r="H87" s="192"/>
      <c r="I87" s="192"/>
      <c r="J87" s="192"/>
      <c r="L87" s="189"/>
    </row>
    <row r="88">
      <c r="B88" s="12"/>
      <c r="C88" s="12"/>
      <c r="D88" s="12"/>
      <c r="H88" s="192"/>
      <c r="I88" s="192"/>
      <c r="J88" s="192"/>
      <c r="L88" s="189"/>
    </row>
    <row r="89">
      <c r="B89" s="12"/>
      <c r="C89" s="12"/>
      <c r="D89" s="12"/>
      <c r="H89" s="192"/>
      <c r="I89" s="192"/>
      <c r="J89" s="192"/>
      <c r="L89" s="189"/>
    </row>
    <row r="90">
      <c r="B90" s="12"/>
      <c r="C90" s="12"/>
      <c r="D90" s="12"/>
      <c r="H90" s="192"/>
      <c r="I90" s="192"/>
      <c r="J90" s="192"/>
      <c r="L90" s="189"/>
    </row>
    <row r="91">
      <c r="B91" s="12"/>
      <c r="C91" s="12"/>
      <c r="D91" s="12"/>
      <c r="H91" s="192"/>
      <c r="I91" s="192"/>
      <c r="J91" s="192"/>
      <c r="L91" s="189"/>
    </row>
    <row r="92">
      <c r="B92" s="12"/>
      <c r="C92" s="12"/>
      <c r="D92" s="12"/>
      <c r="H92" s="192"/>
      <c r="I92" s="192"/>
      <c r="J92" s="192"/>
      <c r="L92" s="189"/>
    </row>
    <row r="93">
      <c r="B93" s="12"/>
      <c r="C93" s="12"/>
      <c r="D93" s="12"/>
      <c r="H93" s="192"/>
      <c r="I93" s="192"/>
      <c r="J93" s="192"/>
      <c r="L93" s="189"/>
    </row>
    <row r="94">
      <c r="B94" s="12"/>
      <c r="C94" s="12"/>
      <c r="D94" s="12"/>
      <c r="H94" s="192"/>
      <c r="I94" s="192"/>
      <c r="J94" s="192"/>
      <c r="L94" s="189"/>
    </row>
    <row r="95">
      <c r="B95" s="12"/>
      <c r="C95" s="12"/>
      <c r="D95" s="12"/>
      <c r="H95" s="192"/>
      <c r="I95" s="192"/>
      <c r="J95" s="192"/>
      <c r="L95" s="189"/>
    </row>
    <row r="96">
      <c r="B96" s="12"/>
      <c r="C96" s="12"/>
      <c r="D96" s="12"/>
      <c r="H96" s="192"/>
      <c r="I96" s="192"/>
      <c r="J96" s="192"/>
      <c r="L96" s="189"/>
    </row>
    <row r="97">
      <c r="B97" s="12"/>
      <c r="C97" s="12"/>
      <c r="D97" s="12"/>
      <c r="H97" s="192"/>
      <c r="I97" s="192"/>
      <c r="J97" s="192"/>
      <c r="L97" s="189"/>
    </row>
    <row r="98">
      <c r="B98" s="12"/>
      <c r="C98" s="12"/>
      <c r="D98" s="12"/>
      <c r="H98" s="192"/>
      <c r="I98" s="192"/>
      <c r="J98" s="192"/>
      <c r="L98" s="189"/>
    </row>
    <row r="99">
      <c r="B99" s="12"/>
      <c r="C99" s="12"/>
      <c r="D99" s="12"/>
      <c r="H99" s="192"/>
      <c r="I99" s="192"/>
      <c r="J99" s="192"/>
      <c r="L99" s="189"/>
    </row>
    <row r="100">
      <c r="B100" s="12"/>
      <c r="C100" s="12"/>
      <c r="D100" s="12"/>
      <c r="H100" s="192"/>
      <c r="I100" s="192"/>
      <c r="J100" s="192"/>
      <c r="L100" s="189"/>
    </row>
    <row r="101">
      <c r="B101" s="12"/>
      <c r="C101" s="12"/>
      <c r="D101" s="12"/>
      <c r="H101" s="192"/>
      <c r="I101" s="192"/>
      <c r="J101" s="192"/>
      <c r="L101" s="189"/>
    </row>
    <row r="102">
      <c r="B102" s="12"/>
      <c r="C102" s="12"/>
      <c r="D102" s="12"/>
      <c r="H102" s="192"/>
      <c r="I102" s="192"/>
      <c r="J102" s="192"/>
      <c r="L102" s="189"/>
    </row>
    <row r="103">
      <c r="B103" s="12"/>
      <c r="C103" s="12"/>
      <c r="D103" s="12"/>
      <c r="H103" s="192"/>
      <c r="I103" s="192"/>
      <c r="J103" s="192"/>
      <c r="L103" s="189"/>
    </row>
    <row r="104">
      <c r="B104" s="12"/>
      <c r="C104" s="12"/>
      <c r="D104" s="12"/>
      <c r="H104" s="192"/>
      <c r="I104" s="192"/>
      <c r="J104" s="192"/>
      <c r="L104" s="189"/>
    </row>
    <row r="105">
      <c r="B105" s="12"/>
      <c r="C105" s="12"/>
      <c r="D105" s="12"/>
      <c r="H105" s="192"/>
      <c r="I105" s="192"/>
      <c r="J105" s="192"/>
      <c r="L105" s="189"/>
    </row>
    <row r="106">
      <c r="B106" s="12"/>
      <c r="C106" s="12"/>
      <c r="D106" s="12"/>
      <c r="H106" s="192"/>
      <c r="I106" s="192"/>
      <c r="J106" s="192"/>
      <c r="L106" s="189"/>
    </row>
    <row r="107">
      <c r="B107" s="12"/>
      <c r="C107" s="12"/>
      <c r="D107" s="12"/>
      <c r="H107" s="192"/>
      <c r="I107" s="192"/>
      <c r="J107" s="192"/>
      <c r="L107" s="189"/>
    </row>
    <row r="108">
      <c r="B108" s="12"/>
      <c r="C108" s="12"/>
      <c r="D108" s="12"/>
      <c r="H108" s="192"/>
      <c r="I108" s="192"/>
      <c r="J108" s="192"/>
      <c r="L108" s="189"/>
    </row>
    <row r="109">
      <c r="B109" s="12"/>
      <c r="C109" s="12"/>
      <c r="D109" s="12"/>
      <c r="H109" s="192"/>
      <c r="I109" s="192"/>
      <c r="J109" s="192"/>
      <c r="L109" s="189"/>
    </row>
    <row r="110">
      <c r="B110" s="12"/>
      <c r="C110" s="12"/>
      <c r="D110" s="12"/>
      <c r="H110" s="192"/>
      <c r="I110" s="192"/>
      <c r="J110" s="192"/>
      <c r="L110" s="189"/>
    </row>
    <row r="111">
      <c r="B111" s="12"/>
      <c r="C111" s="12"/>
      <c r="D111" s="12"/>
      <c r="H111" s="192"/>
      <c r="I111" s="192"/>
      <c r="J111" s="192"/>
      <c r="L111" s="189"/>
    </row>
    <row r="112">
      <c r="B112" s="12"/>
      <c r="C112" s="12"/>
      <c r="D112" s="12"/>
      <c r="H112" s="192"/>
      <c r="I112" s="192"/>
      <c r="J112" s="192"/>
      <c r="L112" s="189"/>
    </row>
    <row r="113">
      <c r="B113" s="12"/>
      <c r="C113" s="12"/>
      <c r="D113" s="12"/>
      <c r="H113" s="192"/>
      <c r="I113" s="192"/>
      <c r="J113" s="192"/>
      <c r="L113" s="189"/>
    </row>
    <row r="114">
      <c r="B114" s="12"/>
      <c r="C114" s="12"/>
      <c r="D114" s="12"/>
      <c r="H114" s="192"/>
      <c r="I114" s="192"/>
      <c r="J114" s="192"/>
      <c r="L114" s="189"/>
    </row>
    <row r="115">
      <c r="B115" s="12"/>
      <c r="C115" s="12"/>
      <c r="D115" s="12"/>
      <c r="H115" s="192"/>
      <c r="I115" s="192"/>
      <c r="J115" s="192"/>
      <c r="L115" s="189"/>
    </row>
    <row r="116">
      <c r="B116" s="12"/>
      <c r="C116" s="12"/>
      <c r="D116" s="12"/>
      <c r="H116" s="192"/>
      <c r="I116" s="192"/>
      <c r="J116" s="192"/>
      <c r="L116" s="189"/>
    </row>
    <row r="117">
      <c r="B117" s="12"/>
      <c r="C117" s="12"/>
      <c r="D117" s="12"/>
      <c r="H117" s="192"/>
      <c r="I117" s="192"/>
      <c r="J117" s="192"/>
      <c r="L117" s="189"/>
    </row>
    <row r="118">
      <c r="B118" s="12"/>
      <c r="C118" s="12"/>
      <c r="D118" s="12"/>
      <c r="H118" s="192"/>
      <c r="I118" s="192"/>
      <c r="J118" s="192"/>
      <c r="L118" s="189"/>
    </row>
    <row r="119">
      <c r="B119" s="12"/>
      <c r="C119" s="12"/>
      <c r="D119" s="12"/>
      <c r="H119" s="192"/>
      <c r="I119" s="192"/>
      <c r="J119" s="192"/>
      <c r="L119" s="189"/>
    </row>
    <row r="120">
      <c r="B120" s="12"/>
      <c r="C120" s="12"/>
      <c r="D120" s="12"/>
      <c r="H120" s="192"/>
      <c r="I120" s="192"/>
      <c r="J120" s="192"/>
      <c r="L120" s="189"/>
    </row>
    <row r="121">
      <c r="B121" s="12"/>
      <c r="C121" s="12"/>
      <c r="D121" s="12"/>
      <c r="H121" s="192"/>
      <c r="I121" s="192"/>
      <c r="J121" s="192"/>
      <c r="L121" s="189"/>
    </row>
    <row r="122">
      <c r="B122" s="12"/>
      <c r="C122" s="12"/>
      <c r="D122" s="12"/>
      <c r="H122" s="192"/>
      <c r="I122" s="192"/>
      <c r="J122" s="192"/>
      <c r="L122" s="189"/>
    </row>
    <row r="123">
      <c r="B123" s="12"/>
      <c r="C123" s="12"/>
      <c r="D123" s="12"/>
      <c r="H123" s="192"/>
      <c r="I123" s="192"/>
      <c r="J123" s="192"/>
      <c r="L123" s="189"/>
    </row>
    <row r="124">
      <c r="B124" s="12"/>
      <c r="C124" s="12"/>
      <c r="D124" s="12"/>
      <c r="H124" s="192"/>
      <c r="I124" s="192"/>
      <c r="J124" s="192"/>
      <c r="L124" s="189"/>
    </row>
    <row r="125">
      <c r="B125" s="12"/>
      <c r="C125" s="12"/>
      <c r="D125" s="12"/>
      <c r="H125" s="192"/>
      <c r="I125" s="192"/>
      <c r="J125" s="192"/>
      <c r="L125" s="189"/>
    </row>
    <row r="126">
      <c r="B126" s="12"/>
      <c r="C126" s="12"/>
      <c r="D126" s="12"/>
      <c r="H126" s="192"/>
      <c r="I126" s="192"/>
      <c r="J126" s="192"/>
      <c r="L126" s="189"/>
    </row>
    <row r="127">
      <c r="B127" s="12"/>
      <c r="C127" s="12"/>
      <c r="D127" s="12"/>
      <c r="H127" s="192"/>
      <c r="I127" s="192"/>
      <c r="J127" s="192"/>
      <c r="L127" s="189"/>
    </row>
    <row r="128">
      <c r="B128" s="12"/>
      <c r="C128" s="12"/>
      <c r="D128" s="12"/>
      <c r="H128" s="192"/>
      <c r="I128" s="192"/>
      <c r="J128" s="192"/>
      <c r="L128" s="189"/>
    </row>
    <row r="129">
      <c r="B129" s="12"/>
      <c r="C129" s="12"/>
      <c r="D129" s="12"/>
      <c r="H129" s="192"/>
      <c r="I129" s="192"/>
      <c r="J129" s="192"/>
      <c r="L129" s="189"/>
    </row>
    <row r="130">
      <c r="B130" s="12"/>
      <c r="C130" s="12"/>
      <c r="D130" s="12"/>
      <c r="H130" s="192"/>
      <c r="I130" s="192"/>
      <c r="J130" s="192"/>
      <c r="L130" s="189"/>
    </row>
    <row r="131">
      <c r="B131" s="12"/>
      <c r="C131" s="12"/>
      <c r="D131" s="12"/>
      <c r="H131" s="192"/>
      <c r="I131" s="192"/>
      <c r="J131" s="192"/>
      <c r="L131" s="189"/>
    </row>
    <row r="132">
      <c r="B132" s="12"/>
      <c r="C132" s="12"/>
      <c r="D132" s="12"/>
      <c r="H132" s="192"/>
      <c r="I132" s="192"/>
      <c r="J132" s="192"/>
      <c r="L132" s="189"/>
    </row>
    <row r="133">
      <c r="B133" s="12"/>
      <c r="C133" s="12"/>
      <c r="D133" s="12"/>
      <c r="H133" s="192"/>
      <c r="I133" s="192"/>
      <c r="J133" s="192"/>
      <c r="L133" s="189"/>
    </row>
    <row r="134">
      <c r="B134" s="12"/>
      <c r="C134" s="12"/>
      <c r="D134" s="12"/>
      <c r="H134" s="192"/>
      <c r="I134" s="192"/>
      <c r="J134" s="192"/>
      <c r="L134" s="189"/>
    </row>
    <row r="135">
      <c r="B135" s="12"/>
      <c r="C135" s="12"/>
      <c r="D135" s="12"/>
      <c r="H135" s="192"/>
      <c r="I135" s="192"/>
      <c r="J135" s="192"/>
      <c r="L135" s="189"/>
    </row>
    <row r="136">
      <c r="B136" s="12"/>
      <c r="C136" s="12"/>
      <c r="D136" s="12"/>
      <c r="H136" s="192"/>
      <c r="I136" s="192"/>
      <c r="J136" s="192"/>
      <c r="L136" s="189"/>
    </row>
    <row r="137">
      <c r="B137" s="12"/>
      <c r="C137" s="12"/>
      <c r="D137" s="12"/>
      <c r="H137" s="192"/>
      <c r="I137" s="192"/>
      <c r="J137" s="192"/>
      <c r="L137" s="189"/>
    </row>
    <row r="138">
      <c r="B138" s="12"/>
      <c r="C138" s="12"/>
      <c r="D138" s="12"/>
      <c r="H138" s="192"/>
      <c r="I138" s="192"/>
      <c r="J138" s="192"/>
      <c r="L138" s="189"/>
    </row>
    <row r="139">
      <c r="B139" s="12"/>
      <c r="C139" s="12"/>
      <c r="D139" s="12"/>
      <c r="H139" s="192"/>
      <c r="I139" s="192"/>
      <c r="J139" s="192"/>
      <c r="L139" s="189"/>
    </row>
    <row r="140">
      <c r="B140" s="12"/>
      <c r="C140" s="12"/>
      <c r="D140" s="12"/>
      <c r="H140" s="192"/>
      <c r="I140" s="192"/>
      <c r="J140" s="192"/>
      <c r="L140" s="189"/>
    </row>
    <row r="141">
      <c r="B141" s="12"/>
      <c r="C141" s="12"/>
      <c r="D141" s="12"/>
      <c r="H141" s="192"/>
      <c r="I141" s="192"/>
      <c r="J141" s="192"/>
      <c r="L141" s="189"/>
    </row>
    <row r="142">
      <c r="B142" s="12"/>
      <c r="C142" s="12"/>
      <c r="D142" s="12"/>
      <c r="H142" s="192"/>
      <c r="I142" s="192"/>
      <c r="J142" s="192"/>
      <c r="L142" s="189"/>
    </row>
    <row r="143">
      <c r="B143" s="12"/>
      <c r="C143" s="12"/>
      <c r="D143" s="12"/>
      <c r="H143" s="192"/>
      <c r="I143" s="192"/>
      <c r="J143" s="192"/>
      <c r="L143" s="189"/>
    </row>
    <row r="144">
      <c r="B144" s="12"/>
      <c r="C144" s="12"/>
      <c r="D144" s="12"/>
      <c r="H144" s="192"/>
      <c r="I144" s="192"/>
      <c r="J144" s="192"/>
      <c r="L144" s="189"/>
    </row>
    <row r="145">
      <c r="B145" s="12"/>
      <c r="C145" s="12"/>
      <c r="D145" s="12"/>
      <c r="H145" s="192"/>
      <c r="I145" s="192"/>
      <c r="J145" s="192"/>
      <c r="L145" s="189"/>
    </row>
    <row r="146">
      <c r="B146" s="12"/>
      <c r="C146" s="12"/>
      <c r="D146" s="12"/>
      <c r="H146" s="192"/>
      <c r="I146" s="192"/>
      <c r="J146" s="192"/>
      <c r="L146" s="189"/>
    </row>
    <row r="147">
      <c r="B147" s="12"/>
      <c r="C147" s="12"/>
      <c r="D147" s="12"/>
      <c r="H147" s="192"/>
      <c r="I147" s="192"/>
      <c r="J147" s="192"/>
      <c r="L147" s="189"/>
    </row>
    <row r="148">
      <c r="B148" s="12"/>
      <c r="C148" s="12"/>
      <c r="D148" s="12"/>
      <c r="H148" s="192"/>
      <c r="I148" s="192"/>
      <c r="J148" s="192"/>
      <c r="L148" s="189"/>
    </row>
    <row r="149">
      <c r="B149" s="12"/>
      <c r="C149" s="12"/>
      <c r="D149" s="12"/>
      <c r="H149" s="192"/>
      <c r="I149" s="192"/>
      <c r="J149" s="192"/>
      <c r="L149" s="189"/>
    </row>
    <row r="150">
      <c r="B150" s="12"/>
      <c r="C150" s="12"/>
      <c r="D150" s="12"/>
      <c r="H150" s="192"/>
      <c r="I150" s="192"/>
      <c r="J150" s="192"/>
      <c r="L150" s="189"/>
    </row>
    <row r="151">
      <c r="B151" s="12"/>
      <c r="C151" s="12"/>
      <c r="D151" s="12"/>
      <c r="H151" s="192"/>
      <c r="I151" s="192"/>
      <c r="J151" s="192"/>
      <c r="L151" s="189"/>
    </row>
    <row r="152">
      <c r="B152" s="12"/>
      <c r="C152" s="12"/>
      <c r="D152" s="12"/>
      <c r="H152" s="192"/>
      <c r="I152" s="192"/>
      <c r="J152" s="192"/>
      <c r="L152" s="189"/>
    </row>
    <row r="153">
      <c r="B153" s="12"/>
      <c r="C153" s="12"/>
      <c r="D153" s="12"/>
      <c r="H153" s="192"/>
      <c r="I153" s="192"/>
      <c r="J153" s="192"/>
      <c r="L153" s="189"/>
    </row>
    <row r="154">
      <c r="B154" s="12"/>
      <c r="C154" s="12"/>
      <c r="D154" s="12"/>
      <c r="H154" s="192"/>
      <c r="I154" s="192"/>
      <c r="J154" s="192"/>
      <c r="L154" s="189"/>
    </row>
    <row r="155">
      <c r="B155" s="12"/>
      <c r="C155" s="12"/>
      <c r="D155" s="12"/>
      <c r="H155" s="192"/>
      <c r="I155" s="192"/>
      <c r="J155" s="192"/>
      <c r="L155" s="189"/>
    </row>
    <row r="156">
      <c r="B156" s="12"/>
      <c r="C156" s="12"/>
      <c r="D156" s="12"/>
      <c r="H156" s="192"/>
      <c r="I156" s="192"/>
      <c r="J156" s="192"/>
      <c r="L156" s="189"/>
    </row>
    <row r="157">
      <c r="B157" s="12"/>
      <c r="C157" s="12"/>
      <c r="D157" s="12"/>
      <c r="H157" s="192"/>
      <c r="I157" s="192"/>
      <c r="J157" s="192"/>
      <c r="L157" s="189"/>
    </row>
    <row r="158">
      <c r="B158" s="12"/>
      <c r="C158" s="12"/>
      <c r="D158" s="12"/>
      <c r="H158" s="192"/>
      <c r="I158" s="192"/>
      <c r="J158" s="192"/>
      <c r="L158" s="189"/>
    </row>
    <row r="159">
      <c r="B159" s="12"/>
      <c r="C159" s="12"/>
      <c r="D159" s="12"/>
      <c r="H159" s="192"/>
      <c r="I159" s="192"/>
      <c r="J159" s="192"/>
      <c r="L159" s="189"/>
    </row>
    <row r="160">
      <c r="B160" s="12"/>
      <c r="C160" s="12"/>
      <c r="D160" s="12"/>
      <c r="H160" s="192"/>
      <c r="I160" s="192"/>
      <c r="J160" s="192"/>
      <c r="L160" s="189"/>
    </row>
    <row r="161">
      <c r="B161" s="12"/>
      <c r="C161" s="12"/>
      <c r="D161" s="12"/>
      <c r="H161" s="192"/>
      <c r="I161" s="192"/>
      <c r="J161" s="192"/>
      <c r="L161" s="189"/>
    </row>
    <row r="162">
      <c r="B162" s="12"/>
      <c r="C162" s="12"/>
      <c r="D162" s="12"/>
      <c r="H162" s="192"/>
      <c r="I162" s="192"/>
      <c r="J162" s="192"/>
      <c r="L162" s="189"/>
    </row>
    <row r="163">
      <c r="B163" s="12"/>
      <c r="C163" s="12"/>
      <c r="D163" s="12"/>
      <c r="H163" s="192"/>
      <c r="I163" s="192"/>
      <c r="J163" s="192"/>
      <c r="L163" s="189"/>
    </row>
    <row r="164">
      <c r="B164" s="12"/>
      <c r="C164" s="12"/>
      <c r="D164" s="12"/>
      <c r="H164" s="192"/>
      <c r="I164" s="192"/>
      <c r="J164" s="192"/>
      <c r="L164" s="189"/>
    </row>
    <row r="165">
      <c r="B165" s="12"/>
      <c r="C165" s="12"/>
      <c r="D165" s="12"/>
      <c r="H165" s="192"/>
      <c r="I165" s="192"/>
      <c r="J165" s="192"/>
      <c r="L165" s="189"/>
    </row>
    <row r="166">
      <c r="B166" s="12"/>
      <c r="C166" s="12"/>
      <c r="D166" s="12"/>
      <c r="H166" s="192"/>
      <c r="I166" s="192"/>
      <c r="J166" s="192"/>
      <c r="L166" s="189"/>
    </row>
    <row r="167">
      <c r="B167" s="12"/>
      <c r="C167" s="12"/>
      <c r="D167" s="12"/>
      <c r="H167" s="192"/>
      <c r="I167" s="192"/>
      <c r="J167" s="192"/>
      <c r="L167" s="189"/>
    </row>
    <row r="168">
      <c r="B168" s="12"/>
      <c r="C168" s="12"/>
      <c r="D168" s="12"/>
      <c r="H168" s="192"/>
      <c r="I168" s="192"/>
      <c r="J168" s="192"/>
      <c r="L168" s="189"/>
    </row>
    <row r="169">
      <c r="B169" s="12"/>
      <c r="C169" s="12"/>
      <c r="D169" s="12"/>
      <c r="H169" s="192"/>
      <c r="I169" s="192"/>
      <c r="J169" s="192"/>
      <c r="L169" s="189"/>
    </row>
    <row r="170">
      <c r="B170" s="12"/>
      <c r="C170" s="12"/>
      <c r="D170" s="12"/>
      <c r="H170" s="192"/>
      <c r="I170" s="192"/>
      <c r="J170" s="192"/>
      <c r="L170" s="189"/>
    </row>
    <row r="171">
      <c r="B171" s="12"/>
      <c r="C171" s="12"/>
      <c r="D171" s="12"/>
      <c r="H171" s="192"/>
      <c r="I171" s="192"/>
      <c r="J171" s="192"/>
      <c r="L171" s="189"/>
    </row>
    <row r="172">
      <c r="B172" s="12"/>
      <c r="C172" s="12"/>
      <c r="D172" s="12"/>
      <c r="H172" s="192"/>
      <c r="I172" s="192"/>
      <c r="J172" s="192"/>
      <c r="L172" s="189"/>
    </row>
    <row r="173">
      <c r="B173" s="12"/>
      <c r="C173" s="12"/>
      <c r="D173" s="12"/>
      <c r="H173" s="192"/>
      <c r="I173" s="192"/>
      <c r="J173" s="192"/>
      <c r="L173" s="189"/>
    </row>
    <row r="174">
      <c r="B174" s="12"/>
      <c r="C174" s="12"/>
      <c r="D174" s="12"/>
      <c r="H174" s="192"/>
      <c r="I174" s="192"/>
      <c r="J174" s="192"/>
      <c r="L174" s="189"/>
    </row>
    <row r="175">
      <c r="B175" s="12"/>
      <c r="C175" s="12"/>
      <c r="D175" s="12"/>
      <c r="H175" s="192"/>
      <c r="I175" s="192"/>
      <c r="J175" s="192"/>
      <c r="L175" s="189"/>
    </row>
    <row r="176">
      <c r="B176" s="12"/>
      <c r="C176" s="12"/>
      <c r="D176" s="12"/>
      <c r="H176" s="192"/>
      <c r="I176" s="192"/>
      <c r="J176" s="192"/>
      <c r="L176" s="189"/>
    </row>
    <row r="177">
      <c r="B177" s="12"/>
      <c r="C177" s="12"/>
      <c r="D177" s="12"/>
      <c r="H177" s="192"/>
      <c r="I177" s="192"/>
      <c r="J177" s="192"/>
      <c r="L177" s="189"/>
    </row>
    <row r="178">
      <c r="B178" s="12"/>
      <c r="C178" s="12"/>
      <c r="D178" s="12"/>
      <c r="H178" s="192"/>
      <c r="I178" s="192"/>
      <c r="J178" s="192"/>
      <c r="L178" s="189"/>
    </row>
    <row r="179">
      <c r="B179" s="12"/>
      <c r="C179" s="12"/>
      <c r="D179" s="12"/>
      <c r="H179" s="192"/>
      <c r="I179" s="192"/>
      <c r="J179" s="192"/>
      <c r="L179" s="189"/>
    </row>
    <row r="180">
      <c r="B180" s="12"/>
      <c r="C180" s="12"/>
      <c r="D180" s="12"/>
      <c r="H180" s="192"/>
      <c r="I180" s="192"/>
      <c r="J180" s="192"/>
      <c r="L180" s="189"/>
    </row>
    <row r="181">
      <c r="B181" s="12"/>
      <c r="C181" s="12"/>
      <c r="D181" s="12"/>
      <c r="H181" s="192"/>
      <c r="I181" s="192"/>
      <c r="J181" s="192"/>
      <c r="L181" s="189"/>
    </row>
    <row r="182">
      <c r="B182" s="12"/>
      <c r="C182" s="12"/>
      <c r="D182" s="12"/>
      <c r="H182" s="192"/>
      <c r="I182" s="192"/>
      <c r="J182" s="192"/>
      <c r="L182" s="189"/>
    </row>
    <row r="183">
      <c r="B183" s="12"/>
      <c r="C183" s="12"/>
      <c r="D183" s="12"/>
      <c r="H183" s="192"/>
      <c r="I183" s="192"/>
      <c r="J183" s="192"/>
      <c r="L183" s="189"/>
    </row>
    <row r="184">
      <c r="B184" s="12"/>
      <c r="C184" s="12"/>
      <c r="D184" s="12"/>
      <c r="H184" s="192"/>
      <c r="I184" s="192"/>
      <c r="J184" s="192"/>
      <c r="L184" s="189"/>
    </row>
    <row r="185">
      <c r="B185" s="12"/>
      <c r="C185" s="12"/>
      <c r="D185" s="12"/>
      <c r="H185" s="192"/>
      <c r="I185" s="192"/>
      <c r="J185" s="192"/>
      <c r="L185" s="189"/>
    </row>
    <row r="186">
      <c r="B186" s="12"/>
      <c r="C186" s="12"/>
      <c r="D186" s="12"/>
      <c r="H186" s="192"/>
      <c r="I186" s="192"/>
      <c r="J186" s="192"/>
      <c r="L186" s="189"/>
    </row>
    <row r="187">
      <c r="B187" s="12"/>
      <c r="C187" s="12"/>
      <c r="D187" s="12"/>
      <c r="H187" s="192"/>
      <c r="I187" s="192"/>
      <c r="J187" s="192"/>
      <c r="L187" s="189"/>
    </row>
    <row r="188">
      <c r="B188" s="12"/>
      <c r="C188" s="12"/>
      <c r="D188" s="12"/>
      <c r="H188" s="192"/>
      <c r="I188" s="192"/>
      <c r="J188" s="192"/>
      <c r="L188" s="189"/>
    </row>
    <row r="189">
      <c r="B189" s="12"/>
      <c r="C189" s="12"/>
      <c r="D189" s="12"/>
      <c r="H189" s="192"/>
      <c r="I189" s="192"/>
      <c r="J189" s="192"/>
      <c r="L189" s="189"/>
    </row>
    <row r="190">
      <c r="B190" s="12"/>
      <c r="C190" s="12"/>
      <c r="D190" s="12"/>
      <c r="H190" s="192"/>
      <c r="I190" s="192"/>
      <c r="J190" s="192"/>
      <c r="L190" s="189"/>
    </row>
    <row r="191">
      <c r="B191" s="12"/>
      <c r="C191" s="12"/>
      <c r="D191" s="12"/>
      <c r="H191" s="192"/>
      <c r="I191" s="192"/>
      <c r="J191" s="192"/>
      <c r="L191" s="189"/>
    </row>
    <row r="192">
      <c r="B192" s="12"/>
      <c r="C192" s="12"/>
      <c r="D192" s="12"/>
      <c r="H192" s="192"/>
      <c r="I192" s="192"/>
      <c r="J192" s="192"/>
      <c r="L192" s="189"/>
    </row>
    <row r="193">
      <c r="B193" s="12"/>
      <c r="C193" s="12"/>
      <c r="D193" s="12"/>
      <c r="H193" s="192"/>
      <c r="I193" s="192"/>
      <c r="J193" s="192"/>
      <c r="L193" s="189"/>
    </row>
    <row r="194">
      <c r="B194" s="12"/>
      <c r="C194" s="12"/>
      <c r="D194" s="12"/>
      <c r="H194" s="192"/>
      <c r="I194" s="192"/>
      <c r="J194" s="192"/>
      <c r="L194" s="189"/>
    </row>
    <row r="195">
      <c r="B195" s="12"/>
      <c r="C195" s="12"/>
      <c r="D195" s="12"/>
      <c r="H195" s="192"/>
      <c r="I195" s="192"/>
      <c r="J195" s="192"/>
      <c r="L195" s="189"/>
    </row>
    <row r="196">
      <c r="B196" s="12"/>
      <c r="C196" s="12"/>
      <c r="D196" s="12"/>
      <c r="H196" s="192"/>
      <c r="I196" s="192"/>
      <c r="J196" s="192"/>
      <c r="L196" s="189"/>
    </row>
    <row r="197">
      <c r="B197" s="12"/>
      <c r="C197" s="12"/>
      <c r="D197" s="12"/>
      <c r="H197" s="192"/>
      <c r="I197" s="192"/>
      <c r="J197" s="192"/>
      <c r="L197" s="189"/>
    </row>
    <row r="198">
      <c r="B198" s="12"/>
      <c r="C198" s="12"/>
      <c r="D198" s="12"/>
      <c r="H198" s="192"/>
      <c r="I198" s="192"/>
      <c r="J198" s="192"/>
      <c r="L198" s="189"/>
    </row>
    <row r="199">
      <c r="B199" s="12"/>
      <c r="C199" s="12"/>
      <c r="D199" s="12"/>
      <c r="H199" s="192"/>
      <c r="I199" s="192"/>
      <c r="J199" s="192"/>
      <c r="L199" s="189"/>
    </row>
    <row r="200">
      <c r="B200" s="12"/>
      <c r="C200" s="12"/>
      <c r="D200" s="12"/>
      <c r="H200" s="192"/>
      <c r="I200" s="192"/>
      <c r="J200" s="192"/>
      <c r="L200" s="189"/>
    </row>
    <row r="201">
      <c r="B201" s="12"/>
      <c r="C201" s="12"/>
      <c r="D201" s="12"/>
      <c r="H201" s="192"/>
      <c r="I201" s="192"/>
      <c r="J201" s="192"/>
      <c r="L201" s="189"/>
    </row>
    <row r="202">
      <c r="B202" s="12"/>
      <c r="C202" s="12"/>
      <c r="D202" s="12"/>
      <c r="H202" s="192"/>
      <c r="I202" s="192"/>
      <c r="J202" s="192"/>
      <c r="L202" s="189"/>
    </row>
    <row r="203">
      <c r="B203" s="12"/>
      <c r="C203" s="12"/>
      <c r="D203" s="12"/>
      <c r="H203" s="192"/>
      <c r="I203" s="192"/>
      <c r="J203" s="192"/>
      <c r="L203" s="189"/>
    </row>
    <row r="204">
      <c r="B204" s="12"/>
      <c r="C204" s="12"/>
      <c r="D204" s="12"/>
      <c r="H204" s="192"/>
      <c r="I204" s="192"/>
      <c r="J204" s="192"/>
      <c r="L204" s="189"/>
    </row>
    <row r="205">
      <c r="B205" s="12"/>
      <c r="C205" s="12"/>
      <c r="D205" s="12"/>
      <c r="H205" s="192"/>
      <c r="I205" s="192"/>
      <c r="J205" s="192"/>
      <c r="L205" s="189"/>
    </row>
    <row r="206">
      <c r="B206" s="12"/>
      <c r="C206" s="12"/>
      <c r="D206" s="12"/>
      <c r="H206" s="192"/>
      <c r="I206" s="192"/>
      <c r="J206" s="192"/>
      <c r="L206" s="189"/>
    </row>
    <row r="207">
      <c r="B207" s="12"/>
      <c r="C207" s="12"/>
      <c r="D207" s="12"/>
      <c r="H207" s="192"/>
      <c r="I207" s="192"/>
      <c r="J207" s="192"/>
      <c r="L207" s="189"/>
    </row>
    <row r="208">
      <c r="B208" s="12"/>
      <c r="C208" s="12"/>
      <c r="D208" s="12"/>
      <c r="H208" s="192"/>
      <c r="I208" s="192"/>
      <c r="J208" s="192"/>
      <c r="L208" s="189"/>
    </row>
    <row r="209">
      <c r="B209" s="12"/>
      <c r="C209" s="12"/>
      <c r="D209" s="12"/>
      <c r="H209" s="192"/>
      <c r="I209" s="192"/>
      <c r="J209" s="192"/>
      <c r="L209" s="189"/>
    </row>
    <row r="210">
      <c r="B210" s="12"/>
      <c r="C210" s="12"/>
      <c r="D210" s="12"/>
      <c r="H210" s="192"/>
      <c r="I210" s="192"/>
      <c r="J210" s="192"/>
      <c r="L210" s="189"/>
    </row>
    <row r="211">
      <c r="B211" s="12"/>
      <c r="C211" s="12"/>
      <c r="D211" s="12"/>
      <c r="H211" s="192"/>
      <c r="I211" s="192"/>
      <c r="J211" s="192"/>
      <c r="L211" s="189"/>
    </row>
    <row r="212">
      <c r="B212" s="12"/>
      <c r="C212" s="12"/>
      <c r="D212" s="12"/>
      <c r="H212" s="192"/>
      <c r="I212" s="192"/>
      <c r="J212" s="192"/>
      <c r="L212" s="189"/>
    </row>
    <row r="213">
      <c r="B213" s="12"/>
      <c r="C213" s="12"/>
      <c r="D213" s="12"/>
      <c r="H213" s="192"/>
      <c r="I213" s="192"/>
      <c r="J213" s="192"/>
      <c r="L213" s="189"/>
    </row>
    <row r="214">
      <c r="B214" s="12"/>
      <c r="C214" s="12"/>
      <c r="D214" s="12"/>
      <c r="H214" s="192"/>
      <c r="I214" s="192"/>
      <c r="J214" s="192"/>
      <c r="L214" s="189"/>
    </row>
    <row r="215">
      <c r="B215" s="12"/>
      <c r="C215" s="12"/>
      <c r="D215" s="12"/>
      <c r="H215" s="192"/>
      <c r="I215" s="192"/>
      <c r="J215" s="192"/>
      <c r="L215" s="189"/>
    </row>
    <row r="216">
      <c r="B216" s="12"/>
      <c r="C216" s="12"/>
      <c r="D216" s="12"/>
      <c r="H216" s="192"/>
      <c r="I216" s="192"/>
      <c r="J216" s="192"/>
      <c r="L216" s="189"/>
    </row>
    <row r="217">
      <c r="B217" s="12"/>
      <c r="C217" s="12"/>
      <c r="D217" s="12"/>
      <c r="H217" s="192"/>
      <c r="I217" s="192"/>
      <c r="J217" s="192"/>
      <c r="L217" s="189"/>
    </row>
    <row r="218">
      <c r="B218" s="12"/>
      <c r="C218" s="12"/>
      <c r="D218" s="12"/>
      <c r="H218" s="192"/>
      <c r="I218" s="192"/>
      <c r="J218" s="192"/>
      <c r="L218" s="189"/>
    </row>
    <row r="219">
      <c r="B219" s="12"/>
      <c r="C219" s="12"/>
      <c r="D219" s="12"/>
      <c r="H219" s="192"/>
      <c r="I219" s="192"/>
      <c r="J219" s="192"/>
      <c r="L219" s="189"/>
    </row>
    <row r="220">
      <c r="B220" s="12"/>
      <c r="C220" s="12"/>
      <c r="D220" s="12"/>
      <c r="H220" s="192"/>
      <c r="I220" s="192"/>
      <c r="J220" s="192"/>
      <c r="L220" s="189"/>
    </row>
    <row r="221">
      <c r="B221" s="12"/>
      <c r="C221" s="12"/>
      <c r="D221" s="12"/>
      <c r="H221" s="192"/>
      <c r="I221" s="192"/>
      <c r="J221" s="192"/>
      <c r="L221" s="189"/>
    </row>
    <row r="222">
      <c r="B222" s="12"/>
      <c r="C222" s="12"/>
      <c r="D222" s="12"/>
      <c r="H222" s="192"/>
      <c r="I222" s="192"/>
      <c r="J222" s="192"/>
      <c r="L222" s="189"/>
    </row>
    <row r="223">
      <c r="B223" s="12"/>
      <c r="C223" s="12"/>
      <c r="D223" s="12"/>
      <c r="H223" s="192"/>
      <c r="I223" s="192"/>
      <c r="J223" s="192"/>
      <c r="L223" s="189"/>
    </row>
    <row r="224">
      <c r="B224" s="12"/>
      <c r="C224" s="12"/>
      <c r="D224" s="12"/>
      <c r="H224" s="192"/>
      <c r="I224" s="192"/>
      <c r="J224" s="192"/>
      <c r="L224" s="189"/>
    </row>
    <row r="225">
      <c r="B225" s="12"/>
      <c r="C225" s="12"/>
      <c r="D225" s="12"/>
      <c r="H225" s="192"/>
      <c r="I225" s="192"/>
      <c r="J225" s="192"/>
      <c r="L225" s="189"/>
    </row>
    <row r="226">
      <c r="B226" s="12"/>
      <c r="C226" s="12"/>
      <c r="D226" s="12"/>
      <c r="H226" s="192"/>
      <c r="I226" s="192"/>
      <c r="J226" s="192"/>
      <c r="L226" s="189"/>
    </row>
    <row r="227">
      <c r="B227" s="12"/>
      <c r="C227" s="12"/>
      <c r="D227" s="12"/>
      <c r="H227" s="192"/>
      <c r="I227" s="192"/>
      <c r="J227" s="192"/>
      <c r="L227" s="189"/>
    </row>
    <row r="228">
      <c r="B228" s="12"/>
      <c r="C228" s="12"/>
      <c r="D228" s="12"/>
      <c r="H228" s="192"/>
      <c r="I228" s="192"/>
      <c r="J228" s="192"/>
      <c r="L228" s="189"/>
    </row>
    <row r="229">
      <c r="B229" s="12"/>
      <c r="C229" s="12"/>
      <c r="D229" s="12"/>
      <c r="H229" s="192"/>
      <c r="I229" s="192"/>
      <c r="J229" s="192"/>
      <c r="L229" s="189"/>
    </row>
    <row r="230">
      <c r="B230" s="12"/>
      <c r="C230" s="12"/>
      <c r="D230" s="12"/>
      <c r="H230" s="192"/>
      <c r="I230" s="192"/>
      <c r="J230" s="192"/>
      <c r="L230" s="189"/>
    </row>
    <row r="231">
      <c r="B231" s="12"/>
      <c r="C231" s="12"/>
      <c r="D231" s="12"/>
      <c r="H231" s="192"/>
      <c r="I231" s="192"/>
      <c r="J231" s="192"/>
      <c r="L231" s="189"/>
    </row>
    <row r="232">
      <c r="B232" s="12"/>
      <c r="C232" s="12"/>
      <c r="D232" s="12"/>
      <c r="H232" s="192"/>
      <c r="I232" s="192"/>
      <c r="J232" s="192"/>
      <c r="L232" s="189"/>
    </row>
    <row r="233">
      <c r="B233" s="12"/>
      <c r="C233" s="12"/>
      <c r="D233" s="12"/>
      <c r="H233" s="192"/>
      <c r="I233" s="192"/>
      <c r="J233" s="192"/>
      <c r="L233" s="189"/>
    </row>
    <row r="234">
      <c r="B234" s="12"/>
      <c r="C234" s="12"/>
      <c r="D234" s="12"/>
      <c r="H234" s="192"/>
      <c r="I234" s="192"/>
      <c r="J234" s="192"/>
      <c r="L234" s="189"/>
    </row>
    <row r="235">
      <c r="B235" s="12"/>
      <c r="C235" s="12"/>
      <c r="D235" s="12"/>
      <c r="H235" s="192"/>
      <c r="I235" s="192"/>
      <c r="J235" s="192"/>
      <c r="L235" s="189"/>
    </row>
    <row r="236">
      <c r="B236" s="12"/>
      <c r="C236" s="12"/>
      <c r="D236" s="12"/>
      <c r="H236" s="192"/>
      <c r="I236" s="192"/>
      <c r="J236" s="192"/>
      <c r="L236" s="189"/>
    </row>
    <row r="237">
      <c r="B237" s="12"/>
      <c r="C237" s="12"/>
      <c r="D237" s="12"/>
      <c r="H237" s="192"/>
      <c r="I237" s="192"/>
      <c r="J237" s="192"/>
      <c r="L237" s="189"/>
    </row>
    <row r="238">
      <c r="B238" s="12"/>
      <c r="C238" s="12"/>
      <c r="D238" s="12"/>
      <c r="H238" s="192"/>
      <c r="I238" s="192"/>
      <c r="J238" s="192"/>
      <c r="L238" s="189"/>
    </row>
    <row r="239">
      <c r="B239" s="12"/>
      <c r="C239" s="12"/>
      <c r="D239" s="12"/>
      <c r="H239" s="192"/>
      <c r="I239" s="192"/>
      <c r="J239" s="192"/>
      <c r="L239" s="189"/>
    </row>
    <row r="240">
      <c r="B240" s="12"/>
      <c r="C240" s="12"/>
      <c r="D240" s="12"/>
      <c r="H240" s="192"/>
      <c r="I240" s="192"/>
      <c r="J240" s="192"/>
      <c r="L240" s="189"/>
    </row>
    <row r="241">
      <c r="B241" s="12"/>
      <c r="C241" s="12"/>
      <c r="D241" s="12"/>
      <c r="H241" s="192"/>
      <c r="I241" s="192"/>
      <c r="J241" s="192"/>
      <c r="L241" s="189"/>
    </row>
    <row r="242">
      <c r="B242" s="12"/>
      <c r="C242" s="12"/>
      <c r="D242" s="12"/>
      <c r="H242" s="192"/>
      <c r="I242" s="192"/>
      <c r="J242" s="192"/>
      <c r="L242" s="189"/>
    </row>
    <row r="243">
      <c r="B243" s="12"/>
      <c r="C243" s="12"/>
      <c r="D243" s="12"/>
      <c r="H243" s="192"/>
      <c r="I243" s="192"/>
      <c r="J243" s="192"/>
      <c r="L243" s="189"/>
    </row>
    <row r="244">
      <c r="B244" s="12"/>
      <c r="C244" s="12"/>
      <c r="D244" s="12"/>
      <c r="H244" s="192"/>
      <c r="I244" s="192"/>
      <c r="J244" s="192"/>
      <c r="L244" s="189"/>
    </row>
    <row r="245">
      <c r="B245" s="12"/>
      <c r="C245" s="12"/>
      <c r="D245" s="12"/>
      <c r="H245" s="192"/>
      <c r="I245" s="192"/>
      <c r="J245" s="192"/>
      <c r="L245" s="189"/>
    </row>
    <row r="246">
      <c r="B246" s="12"/>
      <c r="C246" s="12"/>
      <c r="D246" s="12"/>
      <c r="H246" s="192"/>
      <c r="I246" s="192"/>
      <c r="J246" s="192"/>
      <c r="L246" s="189"/>
    </row>
    <row r="247">
      <c r="B247" s="12"/>
      <c r="C247" s="12"/>
      <c r="D247" s="12"/>
      <c r="H247" s="192"/>
      <c r="I247" s="192"/>
      <c r="J247" s="192"/>
      <c r="L247" s="189"/>
    </row>
    <row r="248">
      <c r="B248" s="12"/>
      <c r="C248" s="12"/>
      <c r="D248" s="12"/>
      <c r="H248" s="192"/>
      <c r="I248" s="192"/>
      <c r="J248" s="192"/>
      <c r="L248" s="189"/>
    </row>
    <row r="249">
      <c r="B249" s="12"/>
      <c r="C249" s="12"/>
      <c r="D249" s="12"/>
      <c r="H249" s="192"/>
      <c r="I249" s="192"/>
      <c r="J249" s="192"/>
      <c r="L249" s="189"/>
    </row>
    <row r="250">
      <c r="B250" s="12"/>
      <c r="C250" s="12"/>
      <c r="D250" s="12"/>
      <c r="H250" s="192"/>
      <c r="I250" s="192"/>
      <c r="J250" s="192"/>
      <c r="L250" s="189"/>
    </row>
    <row r="251">
      <c r="B251" s="12"/>
      <c r="C251" s="12"/>
      <c r="D251" s="12"/>
      <c r="H251" s="192"/>
      <c r="I251" s="192"/>
      <c r="J251" s="192"/>
      <c r="L251" s="189"/>
    </row>
    <row r="252">
      <c r="B252" s="12"/>
      <c r="C252" s="12"/>
      <c r="D252" s="12"/>
      <c r="H252" s="192"/>
      <c r="I252" s="192"/>
      <c r="J252" s="192"/>
      <c r="L252" s="189"/>
    </row>
    <row r="253">
      <c r="B253" s="12"/>
      <c r="C253" s="12"/>
      <c r="D253" s="12"/>
      <c r="H253" s="192"/>
      <c r="I253" s="192"/>
      <c r="J253" s="192"/>
      <c r="L253" s="189"/>
    </row>
    <row r="254">
      <c r="B254" s="12"/>
      <c r="C254" s="12"/>
      <c r="D254" s="12"/>
      <c r="H254" s="192"/>
      <c r="I254" s="192"/>
      <c r="J254" s="192"/>
      <c r="L254" s="189"/>
    </row>
    <row r="255">
      <c r="B255" s="12"/>
      <c r="C255" s="12"/>
      <c r="D255" s="12"/>
      <c r="H255" s="192"/>
      <c r="I255" s="192"/>
      <c r="J255" s="192"/>
      <c r="L255" s="189"/>
    </row>
    <row r="256">
      <c r="B256" s="12"/>
      <c r="C256" s="12"/>
      <c r="D256" s="12"/>
      <c r="H256" s="192"/>
      <c r="I256" s="192"/>
      <c r="J256" s="192"/>
      <c r="L256" s="189"/>
    </row>
    <row r="257">
      <c r="B257" s="12"/>
      <c r="C257" s="12"/>
      <c r="D257" s="12"/>
      <c r="H257" s="192"/>
      <c r="I257" s="192"/>
      <c r="J257" s="192"/>
      <c r="L257" s="189"/>
    </row>
    <row r="258">
      <c r="B258" s="12"/>
      <c r="C258" s="12"/>
      <c r="D258" s="12"/>
      <c r="H258" s="192"/>
      <c r="I258" s="192"/>
      <c r="J258" s="192"/>
      <c r="L258" s="189"/>
    </row>
    <row r="259">
      <c r="B259" s="12"/>
      <c r="C259" s="12"/>
      <c r="D259" s="12"/>
      <c r="H259" s="192"/>
      <c r="I259" s="192"/>
      <c r="J259" s="192"/>
      <c r="L259" s="189"/>
    </row>
    <row r="260">
      <c r="B260" s="12"/>
      <c r="C260" s="12"/>
      <c r="D260" s="12"/>
      <c r="H260" s="192"/>
      <c r="I260" s="192"/>
      <c r="J260" s="192"/>
      <c r="L260" s="189"/>
    </row>
    <row r="261">
      <c r="B261" s="12"/>
      <c r="C261" s="12"/>
      <c r="D261" s="12"/>
      <c r="H261" s="192"/>
      <c r="I261" s="192"/>
      <c r="J261" s="192"/>
      <c r="L261" s="189"/>
    </row>
    <row r="262">
      <c r="B262" s="12"/>
      <c r="C262" s="12"/>
      <c r="D262" s="12"/>
      <c r="H262" s="192"/>
      <c r="I262" s="192"/>
      <c r="J262" s="192"/>
      <c r="L262" s="189"/>
    </row>
    <row r="263">
      <c r="B263" s="12"/>
      <c r="C263" s="12"/>
      <c r="D263" s="12"/>
      <c r="H263" s="192"/>
      <c r="I263" s="192"/>
      <c r="J263" s="192"/>
      <c r="L263" s="189"/>
    </row>
    <row r="264">
      <c r="B264" s="12"/>
      <c r="C264" s="12"/>
      <c r="D264" s="12"/>
      <c r="H264" s="192"/>
      <c r="I264" s="192"/>
      <c r="J264" s="192"/>
      <c r="L264" s="189"/>
    </row>
    <row r="265">
      <c r="B265" s="12"/>
      <c r="C265" s="12"/>
      <c r="D265" s="12"/>
      <c r="H265" s="192"/>
      <c r="I265" s="192"/>
      <c r="J265" s="192"/>
      <c r="L265" s="189"/>
    </row>
    <row r="266">
      <c r="B266" s="12"/>
      <c r="C266" s="12"/>
      <c r="D266" s="12"/>
      <c r="H266" s="192"/>
      <c r="I266" s="192"/>
      <c r="J266" s="192"/>
      <c r="L266" s="189"/>
    </row>
    <row r="267">
      <c r="B267" s="12"/>
      <c r="C267" s="12"/>
      <c r="D267" s="12"/>
      <c r="H267" s="192"/>
      <c r="I267" s="192"/>
      <c r="J267" s="192"/>
      <c r="L267" s="189"/>
    </row>
    <row r="268">
      <c r="B268" s="12"/>
      <c r="C268" s="12"/>
      <c r="D268" s="12"/>
      <c r="H268" s="192"/>
      <c r="I268" s="192"/>
      <c r="J268" s="192"/>
      <c r="L268" s="189"/>
    </row>
    <row r="269">
      <c r="B269" s="12"/>
      <c r="C269" s="12"/>
      <c r="D269" s="12"/>
      <c r="H269" s="192"/>
      <c r="I269" s="192"/>
      <c r="J269" s="192"/>
      <c r="L269" s="189"/>
    </row>
    <row r="270">
      <c r="B270" s="12"/>
      <c r="C270" s="12"/>
      <c r="D270" s="12"/>
      <c r="H270" s="192"/>
      <c r="I270" s="192"/>
      <c r="J270" s="192"/>
      <c r="L270" s="189"/>
    </row>
    <row r="271">
      <c r="B271" s="12"/>
      <c r="C271" s="12"/>
      <c r="D271" s="12"/>
      <c r="H271" s="192"/>
      <c r="I271" s="192"/>
      <c r="J271" s="192"/>
      <c r="L271" s="189"/>
    </row>
    <row r="272">
      <c r="B272" s="12"/>
      <c r="C272" s="12"/>
      <c r="D272" s="12"/>
      <c r="H272" s="192"/>
      <c r="I272" s="192"/>
      <c r="J272" s="192"/>
      <c r="L272" s="189"/>
    </row>
    <row r="273">
      <c r="B273" s="12"/>
      <c r="C273" s="12"/>
      <c r="D273" s="12"/>
      <c r="H273" s="192"/>
      <c r="I273" s="192"/>
      <c r="J273" s="192"/>
      <c r="L273" s="189"/>
    </row>
    <row r="274">
      <c r="B274" s="12"/>
      <c r="C274" s="12"/>
      <c r="D274" s="12"/>
      <c r="H274" s="192"/>
      <c r="I274" s="192"/>
      <c r="J274" s="192"/>
      <c r="L274" s="189"/>
    </row>
    <row r="275">
      <c r="B275" s="12"/>
      <c r="C275" s="12"/>
      <c r="D275" s="12"/>
      <c r="H275" s="192"/>
      <c r="I275" s="192"/>
      <c r="J275" s="192"/>
      <c r="L275" s="189"/>
    </row>
    <row r="276">
      <c r="B276" s="12"/>
      <c r="C276" s="12"/>
      <c r="D276" s="12"/>
      <c r="H276" s="192"/>
      <c r="I276" s="192"/>
      <c r="J276" s="192"/>
      <c r="L276" s="189"/>
    </row>
    <row r="277">
      <c r="B277" s="12"/>
      <c r="C277" s="12"/>
      <c r="D277" s="12"/>
      <c r="H277" s="192"/>
      <c r="I277" s="192"/>
      <c r="J277" s="192"/>
      <c r="L277" s="189"/>
    </row>
    <row r="278">
      <c r="B278" s="12"/>
      <c r="C278" s="12"/>
      <c r="D278" s="12"/>
      <c r="H278" s="192"/>
      <c r="I278" s="192"/>
      <c r="J278" s="192"/>
      <c r="L278" s="189"/>
    </row>
    <row r="279">
      <c r="B279" s="12"/>
      <c r="C279" s="12"/>
      <c r="D279" s="12"/>
      <c r="H279" s="192"/>
      <c r="I279" s="192"/>
      <c r="J279" s="192"/>
      <c r="L279" s="189"/>
    </row>
    <row r="280">
      <c r="B280" s="12"/>
      <c r="C280" s="12"/>
      <c r="D280" s="12"/>
      <c r="H280" s="192"/>
      <c r="I280" s="192"/>
      <c r="J280" s="192"/>
      <c r="L280" s="189"/>
    </row>
    <row r="281">
      <c r="B281" s="12"/>
      <c r="C281" s="12"/>
      <c r="D281" s="12"/>
      <c r="H281" s="192"/>
      <c r="I281" s="192"/>
      <c r="J281" s="192"/>
      <c r="L281" s="189"/>
    </row>
    <row r="282">
      <c r="B282" s="12"/>
      <c r="C282" s="12"/>
      <c r="D282" s="12"/>
      <c r="H282" s="192"/>
      <c r="I282" s="192"/>
      <c r="J282" s="192"/>
      <c r="L282" s="189"/>
    </row>
    <row r="283">
      <c r="B283" s="12"/>
      <c r="C283" s="12"/>
      <c r="D283" s="12"/>
      <c r="H283" s="192"/>
      <c r="I283" s="192"/>
      <c r="J283" s="192"/>
      <c r="L283" s="189"/>
    </row>
    <row r="284">
      <c r="B284" s="12"/>
      <c r="C284" s="12"/>
      <c r="D284" s="12"/>
      <c r="H284" s="192"/>
      <c r="I284" s="192"/>
      <c r="J284" s="192"/>
      <c r="L284" s="189"/>
    </row>
    <row r="285">
      <c r="B285" s="12"/>
      <c r="C285" s="12"/>
      <c r="D285" s="12"/>
      <c r="H285" s="192"/>
      <c r="I285" s="192"/>
      <c r="J285" s="192"/>
      <c r="L285" s="189"/>
    </row>
    <row r="286">
      <c r="B286" s="12"/>
      <c r="C286" s="12"/>
      <c r="D286" s="12"/>
      <c r="H286" s="192"/>
      <c r="I286" s="192"/>
      <c r="J286" s="192"/>
      <c r="L286" s="189"/>
    </row>
    <row r="287">
      <c r="B287" s="12"/>
      <c r="C287" s="12"/>
      <c r="D287" s="12"/>
      <c r="H287" s="192"/>
      <c r="I287" s="192"/>
      <c r="J287" s="192"/>
      <c r="L287" s="189"/>
    </row>
    <row r="288">
      <c r="B288" s="12"/>
      <c r="C288" s="12"/>
      <c r="D288" s="12"/>
      <c r="H288" s="192"/>
      <c r="I288" s="192"/>
      <c r="J288" s="192"/>
      <c r="L288" s="189"/>
    </row>
    <row r="289">
      <c r="B289" s="12"/>
      <c r="C289" s="12"/>
      <c r="D289" s="12"/>
      <c r="H289" s="192"/>
      <c r="I289" s="192"/>
      <c r="J289" s="192"/>
      <c r="L289" s="189"/>
    </row>
    <row r="290">
      <c r="B290" s="12"/>
      <c r="C290" s="12"/>
      <c r="D290" s="12"/>
      <c r="H290" s="192"/>
      <c r="I290" s="192"/>
      <c r="J290" s="192"/>
      <c r="L290" s="189"/>
    </row>
    <row r="291">
      <c r="B291" s="12"/>
      <c r="C291" s="12"/>
      <c r="D291" s="12"/>
      <c r="H291" s="192"/>
      <c r="I291" s="192"/>
      <c r="J291" s="192"/>
      <c r="L291" s="189"/>
    </row>
    <row r="292">
      <c r="B292" s="12"/>
      <c r="C292" s="12"/>
      <c r="D292" s="12"/>
      <c r="H292" s="192"/>
      <c r="I292" s="192"/>
      <c r="J292" s="192"/>
      <c r="L292" s="189"/>
    </row>
    <row r="293">
      <c r="B293" s="12"/>
      <c r="C293" s="12"/>
      <c r="D293" s="12"/>
      <c r="H293" s="192"/>
      <c r="I293" s="192"/>
      <c r="J293" s="192"/>
      <c r="L293" s="189"/>
    </row>
    <row r="294">
      <c r="B294" s="12"/>
      <c r="C294" s="12"/>
      <c r="D294" s="12"/>
      <c r="H294" s="192"/>
      <c r="I294" s="192"/>
      <c r="J294" s="192"/>
      <c r="L294" s="189"/>
    </row>
    <row r="295">
      <c r="B295" s="12"/>
      <c r="C295" s="12"/>
      <c r="D295" s="12"/>
      <c r="H295" s="192"/>
      <c r="I295" s="192"/>
      <c r="J295" s="192"/>
      <c r="L295" s="189"/>
    </row>
    <row r="296">
      <c r="B296" s="12"/>
      <c r="C296" s="12"/>
      <c r="D296" s="12"/>
      <c r="H296" s="192"/>
      <c r="I296" s="192"/>
      <c r="J296" s="192"/>
      <c r="L296" s="189"/>
    </row>
    <row r="297">
      <c r="B297" s="12"/>
      <c r="C297" s="12"/>
      <c r="D297" s="12"/>
      <c r="H297" s="192"/>
      <c r="I297" s="192"/>
      <c r="J297" s="192"/>
      <c r="L297" s="189"/>
    </row>
    <row r="298">
      <c r="B298" s="12"/>
      <c r="C298" s="12"/>
      <c r="D298" s="12"/>
      <c r="H298" s="192"/>
      <c r="I298" s="192"/>
      <c r="J298" s="192"/>
      <c r="L298" s="189"/>
    </row>
    <row r="299">
      <c r="B299" s="12"/>
      <c r="C299" s="12"/>
      <c r="D299" s="12"/>
      <c r="H299" s="192"/>
      <c r="I299" s="192"/>
      <c r="J299" s="192"/>
      <c r="L299" s="189"/>
    </row>
    <row r="300">
      <c r="B300" s="12"/>
      <c r="C300" s="12"/>
      <c r="D300" s="12"/>
      <c r="H300" s="192"/>
      <c r="I300" s="192"/>
      <c r="J300" s="192"/>
      <c r="L300" s="189"/>
    </row>
    <row r="301">
      <c r="B301" s="12"/>
      <c r="C301" s="12"/>
      <c r="D301" s="12"/>
      <c r="H301" s="192"/>
      <c r="I301" s="192"/>
      <c r="J301" s="192"/>
      <c r="L301" s="189"/>
    </row>
    <row r="302">
      <c r="B302" s="12"/>
      <c r="C302" s="12"/>
      <c r="D302" s="12"/>
      <c r="H302" s="192"/>
      <c r="I302" s="192"/>
      <c r="J302" s="192"/>
      <c r="L302" s="189"/>
    </row>
    <row r="303">
      <c r="B303" s="12"/>
      <c r="C303" s="12"/>
      <c r="D303" s="12"/>
      <c r="H303" s="192"/>
      <c r="I303" s="192"/>
      <c r="J303" s="192"/>
      <c r="L303" s="189"/>
    </row>
    <row r="304">
      <c r="B304" s="12"/>
      <c r="C304" s="12"/>
      <c r="D304" s="12"/>
      <c r="H304" s="192"/>
      <c r="I304" s="192"/>
      <c r="J304" s="192"/>
      <c r="L304" s="189"/>
    </row>
    <row r="305">
      <c r="B305" s="12"/>
      <c r="C305" s="12"/>
      <c r="D305" s="12"/>
      <c r="H305" s="192"/>
      <c r="I305" s="192"/>
      <c r="J305" s="192"/>
      <c r="L305" s="189"/>
    </row>
    <row r="306">
      <c r="B306" s="12"/>
      <c r="C306" s="12"/>
      <c r="D306" s="12"/>
      <c r="H306" s="192"/>
      <c r="I306" s="192"/>
      <c r="J306" s="192"/>
      <c r="L306" s="189"/>
    </row>
    <row r="307">
      <c r="B307" s="12"/>
      <c r="C307" s="12"/>
      <c r="D307" s="12"/>
      <c r="H307" s="192"/>
      <c r="I307" s="192"/>
      <c r="J307" s="192"/>
      <c r="L307" s="189"/>
    </row>
    <row r="308">
      <c r="B308" s="12"/>
      <c r="C308" s="12"/>
      <c r="D308" s="12"/>
      <c r="H308" s="192"/>
      <c r="I308" s="192"/>
      <c r="J308" s="192"/>
      <c r="L308" s="189"/>
    </row>
    <row r="309">
      <c r="B309" s="12"/>
      <c r="C309" s="12"/>
      <c r="D309" s="12"/>
      <c r="H309" s="192"/>
      <c r="I309" s="192"/>
      <c r="J309" s="192"/>
      <c r="L309" s="189"/>
    </row>
    <row r="310">
      <c r="B310" s="12"/>
      <c r="C310" s="12"/>
      <c r="D310" s="12"/>
      <c r="H310" s="192"/>
      <c r="I310" s="192"/>
      <c r="J310" s="192"/>
      <c r="L310" s="189"/>
    </row>
    <row r="311">
      <c r="B311" s="12"/>
      <c r="C311" s="12"/>
      <c r="D311" s="12"/>
      <c r="H311" s="192"/>
      <c r="I311" s="192"/>
      <c r="J311" s="192"/>
      <c r="L311" s="189"/>
    </row>
    <row r="312">
      <c r="B312" s="12"/>
      <c r="C312" s="12"/>
      <c r="D312" s="12"/>
      <c r="H312" s="192"/>
      <c r="I312" s="192"/>
      <c r="J312" s="192"/>
      <c r="L312" s="189"/>
    </row>
    <row r="313">
      <c r="B313" s="12"/>
      <c r="C313" s="12"/>
      <c r="D313" s="12"/>
      <c r="H313" s="192"/>
      <c r="I313" s="192"/>
      <c r="J313" s="192"/>
      <c r="L313" s="189"/>
    </row>
    <row r="314">
      <c r="B314" s="12"/>
      <c r="C314" s="12"/>
      <c r="D314" s="12"/>
      <c r="H314" s="192"/>
      <c r="I314" s="192"/>
      <c r="J314" s="192"/>
      <c r="L314" s="189"/>
    </row>
    <row r="315">
      <c r="B315" s="12"/>
      <c r="C315" s="12"/>
      <c r="D315" s="12"/>
      <c r="H315" s="192"/>
      <c r="I315" s="192"/>
      <c r="J315" s="192"/>
      <c r="L315" s="189"/>
    </row>
    <row r="316">
      <c r="B316" s="12"/>
      <c r="C316" s="12"/>
      <c r="D316" s="12"/>
      <c r="H316" s="192"/>
      <c r="I316" s="192"/>
      <c r="J316" s="192"/>
      <c r="L316" s="189"/>
    </row>
    <row r="317">
      <c r="B317" s="12"/>
      <c r="C317" s="12"/>
      <c r="D317" s="12"/>
      <c r="H317" s="192"/>
      <c r="I317" s="192"/>
      <c r="J317" s="192"/>
      <c r="L317" s="189"/>
    </row>
    <row r="318">
      <c r="B318" s="12"/>
      <c r="C318" s="12"/>
      <c r="D318" s="12"/>
      <c r="H318" s="192"/>
      <c r="I318" s="192"/>
      <c r="J318" s="192"/>
      <c r="L318" s="189"/>
    </row>
    <row r="319">
      <c r="B319" s="12"/>
      <c r="C319" s="12"/>
      <c r="D319" s="12"/>
      <c r="H319" s="192"/>
      <c r="I319" s="192"/>
      <c r="J319" s="192"/>
      <c r="L319" s="189"/>
    </row>
    <row r="320">
      <c r="B320" s="12"/>
      <c r="C320" s="12"/>
      <c r="D320" s="12"/>
      <c r="H320" s="192"/>
      <c r="I320" s="192"/>
      <c r="J320" s="192"/>
      <c r="L320" s="189"/>
    </row>
    <row r="321">
      <c r="B321" s="12"/>
      <c r="C321" s="12"/>
      <c r="D321" s="12"/>
      <c r="H321" s="192"/>
      <c r="I321" s="192"/>
      <c r="J321" s="192"/>
      <c r="L321" s="189"/>
    </row>
    <row r="322">
      <c r="B322" s="12"/>
      <c r="C322" s="12"/>
      <c r="D322" s="12"/>
      <c r="H322" s="192"/>
      <c r="I322" s="192"/>
      <c r="J322" s="192"/>
      <c r="L322" s="189"/>
    </row>
    <row r="323">
      <c r="B323" s="12"/>
      <c r="C323" s="12"/>
      <c r="D323" s="12"/>
      <c r="H323" s="192"/>
      <c r="I323" s="192"/>
      <c r="J323" s="192"/>
      <c r="L323" s="189"/>
    </row>
    <row r="324">
      <c r="B324" s="12"/>
      <c r="C324" s="12"/>
      <c r="D324" s="12"/>
      <c r="H324" s="192"/>
      <c r="I324" s="192"/>
      <c r="J324" s="192"/>
      <c r="L324" s="189"/>
    </row>
    <row r="325">
      <c r="B325" s="12"/>
      <c r="C325" s="12"/>
      <c r="D325" s="12"/>
      <c r="H325" s="192"/>
      <c r="I325" s="192"/>
      <c r="J325" s="192"/>
      <c r="L325" s="189"/>
    </row>
    <row r="326">
      <c r="B326" s="12"/>
      <c r="C326" s="12"/>
      <c r="D326" s="12"/>
      <c r="H326" s="192"/>
      <c r="I326" s="192"/>
      <c r="J326" s="192"/>
      <c r="L326" s="189"/>
    </row>
    <row r="327">
      <c r="B327" s="12"/>
      <c r="C327" s="12"/>
      <c r="D327" s="12"/>
      <c r="H327" s="192"/>
      <c r="I327" s="192"/>
      <c r="J327" s="192"/>
      <c r="L327" s="189"/>
    </row>
    <row r="328">
      <c r="B328" s="12"/>
      <c r="C328" s="12"/>
      <c r="D328" s="12"/>
      <c r="H328" s="192"/>
      <c r="I328" s="192"/>
      <c r="J328" s="192"/>
      <c r="L328" s="189"/>
    </row>
    <row r="329">
      <c r="B329" s="12"/>
      <c r="C329" s="12"/>
      <c r="D329" s="12"/>
      <c r="H329" s="192"/>
      <c r="I329" s="192"/>
      <c r="J329" s="192"/>
      <c r="L329" s="189"/>
    </row>
    <row r="330">
      <c r="B330" s="12"/>
      <c r="C330" s="12"/>
      <c r="D330" s="12"/>
      <c r="H330" s="192"/>
      <c r="I330" s="192"/>
      <c r="J330" s="192"/>
      <c r="L330" s="189"/>
    </row>
    <row r="331">
      <c r="B331" s="12"/>
      <c r="C331" s="12"/>
      <c r="D331" s="12"/>
      <c r="H331" s="192"/>
      <c r="I331" s="192"/>
      <c r="J331" s="192"/>
      <c r="L331" s="189"/>
    </row>
    <row r="332">
      <c r="B332" s="12"/>
      <c r="C332" s="12"/>
      <c r="D332" s="12"/>
      <c r="H332" s="192"/>
      <c r="I332" s="192"/>
      <c r="J332" s="192"/>
      <c r="L332" s="189"/>
    </row>
    <row r="333">
      <c r="B333" s="12"/>
      <c r="C333" s="12"/>
      <c r="D333" s="12"/>
      <c r="H333" s="192"/>
      <c r="I333" s="192"/>
      <c r="J333" s="192"/>
      <c r="L333" s="189"/>
    </row>
    <row r="334">
      <c r="B334" s="12"/>
      <c r="C334" s="12"/>
      <c r="D334" s="12"/>
      <c r="H334" s="192"/>
      <c r="I334" s="192"/>
      <c r="J334" s="192"/>
      <c r="L334" s="189"/>
    </row>
    <row r="335">
      <c r="B335" s="12"/>
      <c r="C335" s="12"/>
      <c r="D335" s="12"/>
      <c r="H335" s="192"/>
      <c r="I335" s="192"/>
      <c r="J335" s="192"/>
      <c r="L335" s="189"/>
    </row>
    <row r="336">
      <c r="B336" s="12"/>
      <c r="C336" s="12"/>
      <c r="D336" s="12"/>
      <c r="H336" s="192"/>
      <c r="I336" s="192"/>
      <c r="J336" s="192"/>
      <c r="L336" s="189"/>
    </row>
    <row r="337">
      <c r="B337" s="12"/>
      <c r="C337" s="12"/>
      <c r="D337" s="12"/>
      <c r="H337" s="192"/>
      <c r="I337" s="192"/>
      <c r="J337" s="192"/>
      <c r="L337" s="189"/>
    </row>
    <row r="338">
      <c r="B338" s="12"/>
      <c r="C338" s="12"/>
      <c r="D338" s="12"/>
      <c r="H338" s="192"/>
      <c r="I338" s="192"/>
      <c r="J338" s="192"/>
      <c r="L338" s="189"/>
    </row>
    <row r="339">
      <c r="B339" s="12"/>
      <c r="C339" s="12"/>
      <c r="D339" s="12"/>
      <c r="H339" s="192"/>
      <c r="I339" s="192"/>
      <c r="J339" s="192"/>
      <c r="L339" s="189"/>
    </row>
    <row r="340">
      <c r="B340" s="12"/>
      <c r="C340" s="12"/>
      <c r="D340" s="12"/>
      <c r="H340" s="192"/>
      <c r="I340" s="192"/>
      <c r="J340" s="192"/>
      <c r="L340" s="189"/>
    </row>
    <row r="341">
      <c r="B341" s="12"/>
      <c r="C341" s="12"/>
      <c r="D341" s="12"/>
      <c r="H341" s="192"/>
      <c r="I341" s="192"/>
      <c r="J341" s="192"/>
      <c r="L341" s="189"/>
    </row>
    <row r="342">
      <c r="B342" s="12"/>
      <c r="C342" s="12"/>
      <c r="D342" s="12"/>
      <c r="H342" s="192"/>
      <c r="I342" s="192"/>
      <c r="J342" s="192"/>
      <c r="L342" s="189"/>
    </row>
    <row r="343">
      <c r="B343" s="12"/>
      <c r="C343" s="12"/>
      <c r="D343" s="12"/>
      <c r="H343" s="192"/>
      <c r="I343" s="192"/>
      <c r="J343" s="192"/>
      <c r="L343" s="189"/>
    </row>
    <row r="344">
      <c r="B344" s="12"/>
      <c r="C344" s="12"/>
      <c r="D344" s="12"/>
      <c r="H344" s="192"/>
      <c r="I344" s="192"/>
      <c r="J344" s="192"/>
      <c r="L344" s="189"/>
    </row>
    <row r="345">
      <c r="B345" s="12"/>
      <c r="C345" s="12"/>
      <c r="D345" s="12"/>
      <c r="H345" s="192"/>
      <c r="I345" s="192"/>
      <c r="J345" s="192"/>
      <c r="L345" s="189"/>
    </row>
    <row r="346">
      <c r="B346" s="12"/>
      <c r="C346" s="12"/>
      <c r="D346" s="12"/>
      <c r="H346" s="192"/>
      <c r="I346" s="192"/>
      <c r="J346" s="192"/>
      <c r="L346" s="189"/>
    </row>
    <row r="347">
      <c r="B347" s="12"/>
      <c r="C347" s="12"/>
      <c r="D347" s="12"/>
      <c r="H347" s="192"/>
      <c r="I347" s="192"/>
      <c r="J347" s="192"/>
      <c r="L347" s="189"/>
    </row>
    <row r="348">
      <c r="B348" s="12"/>
      <c r="C348" s="12"/>
      <c r="D348" s="12"/>
      <c r="H348" s="192"/>
      <c r="I348" s="192"/>
      <c r="J348" s="192"/>
      <c r="L348" s="189"/>
    </row>
    <row r="349">
      <c r="B349" s="12"/>
      <c r="C349" s="12"/>
      <c r="D349" s="12"/>
      <c r="H349" s="192"/>
      <c r="I349" s="192"/>
      <c r="J349" s="192"/>
      <c r="L349" s="189"/>
    </row>
    <row r="350">
      <c r="B350" s="12"/>
      <c r="C350" s="12"/>
      <c r="D350" s="12"/>
      <c r="H350" s="192"/>
      <c r="I350" s="192"/>
      <c r="J350" s="192"/>
      <c r="L350" s="189"/>
    </row>
    <row r="351">
      <c r="B351" s="12"/>
      <c r="C351" s="12"/>
      <c r="D351" s="12"/>
      <c r="H351" s="192"/>
      <c r="I351" s="192"/>
      <c r="J351" s="192"/>
      <c r="L351" s="189"/>
    </row>
    <row r="352">
      <c r="B352" s="12"/>
      <c r="C352" s="12"/>
      <c r="D352" s="12"/>
      <c r="H352" s="192"/>
      <c r="I352" s="192"/>
      <c r="J352" s="192"/>
      <c r="L352" s="189"/>
    </row>
    <row r="353">
      <c r="B353" s="12"/>
      <c r="C353" s="12"/>
      <c r="D353" s="12"/>
      <c r="H353" s="192"/>
      <c r="I353" s="192"/>
      <c r="J353" s="192"/>
      <c r="L353" s="189"/>
    </row>
    <row r="354">
      <c r="B354" s="12"/>
      <c r="C354" s="12"/>
      <c r="D354" s="12"/>
      <c r="H354" s="192"/>
      <c r="I354" s="192"/>
      <c r="J354" s="192"/>
      <c r="L354" s="189"/>
    </row>
    <row r="355">
      <c r="B355" s="12"/>
      <c r="C355" s="12"/>
      <c r="D355" s="12"/>
      <c r="H355" s="192"/>
      <c r="I355" s="192"/>
      <c r="J355" s="192"/>
      <c r="L355" s="189"/>
    </row>
    <row r="356">
      <c r="B356" s="12"/>
      <c r="C356" s="12"/>
      <c r="D356" s="12"/>
      <c r="H356" s="192"/>
      <c r="I356" s="192"/>
      <c r="J356" s="192"/>
      <c r="L356" s="189"/>
    </row>
    <row r="357">
      <c r="B357" s="12"/>
      <c r="C357" s="12"/>
      <c r="D357" s="12"/>
      <c r="H357" s="192"/>
      <c r="I357" s="192"/>
      <c r="J357" s="192"/>
      <c r="L357" s="189"/>
    </row>
    <row r="358">
      <c r="B358" s="12"/>
      <c r="C358" s="12"/>
      <c r="D358" s="12"/>
      <c r="H358" s="192"/>
      <c r="I358" s="192"/>
      <c r="J358" s="192"/>
      <c r="L358" s="189"/>
    </row>
    <row r="359">
      <c r="B359" s="12"/>
      <c r="C359" s="12"/>
      <c r="D359" s="12"/>
      <c r="H359" s="192"/>
      <c r="I359" s="192"/>
      <c r="J359" s="192"/>
      <c r="L359" s="189"/>
    </row>
    <row r="360">
      <c r="B360" s="12"/>
      <c r="C360" s="12"/>
      <c r="D360" s="12"/>
      <c r="H360" s="192"/>
      <c r="I360" s="192"/>
      <c r="J360" s="192"/>
      <c r="L360" s="189"/>
    </row>
    <row r="361">
      <c r="B361" s="12"/>
      <c r="C361" s="12"/>
      <c r="D361" s="12"/>
      <c r="H361" s="192"/>
      <c r="I361" s="192"/>
      <c r="J361" s="192"/>
      <c r="L361" s="189"/>
    </row>
    <row r="362">
      <c r="B362" s="12"/>
      <c r="C362" s="12"/>
      <c r="D362" s="12"/>
      <c r="H362" s="192"/>
      <c r="I362" s="192"/>
      <c r="J362" s="192"/>
      <c r="L362" s="189"/>
    </row>
    <row r="363">
      <c r="B363" s="12"/>
      <c r="C363" s="12"/>
      <c r="D363" s="12"/>
      <c r="H363" s="192"/>
      <c r="I363" s="192"/>
      <c r="J363" s="192"/>
      <c r="L363" s="189"/>
    </row>
    <row r="364">
      <c r="B364" s="12"/>
      <c r="C364" s="12"/>
      <c r="D364" s="12"/>
      <c r="H364" s="192"/>
      <c r="I364" s="192"/>
      <c r="J364" s="192"/>
      <c r="L364" s="189"/>
    </row>
    <row r="365">
      <c r="B365" s="12"/>
      <c r="C365" s="12"/>
      <c r="D365" s="12"/>
      <c r="H365" s="192"/>
      <c r="I365" s="192"/>
      <c r="J365" s="192"/>
      <c r="L365" s="189"/>
    </row>
    <row r="366">
      <c r="B366" s="12"/>
      <c r="C366" s="12"/>
      <c r="D366" s="12"/>
      <c r="H366" s="192"/>
      <c r="I366" s="192"/>
      <c r="J366" s="192"/>
      <c r="L366" s="189"/>
    </row>
    <row r="367">
      <c r="B367" s="12"/>
      <c r="C367" s="12"/>
      <c r="D367" s="12"/>
      <c r="H367" s="192"/>
      <c r="I367" s="192"/>
      <c r="J367" s="192"/>
      <c r="L367" s="189"/>
    </row>
    <row r="368">
      <c r="B368" s="12"/>
      <c r="C368" s="12"/>
      <c r="D368" s="12"/>
      <c r="H368" s="192"/>
      <c r="I368" s="192"/>
      <c r="J368" s="192"/>
      <c r="L368" s="189"/>
    </row>
    <row r="369">
      <c r="B369" s="12"/>
      <c r="C369" s="12"/>
      <c r="D369" s="12"/>
      <c r="H369" s="192"/>
      <c r="I369" s="192"/>
      <c r="J369" s="192"/>
      <c r="L369" s="189"/>
    </row>
    <row r="370">
      <c r="B370" s="12"/>
      <c r="C370" s="12"/>
      <c r="D370" s="12"/>
      <c r="H370" s="192"/>
      <c r="I370" s="192"/>
      <c r="J370" s="192"/>
      <c r="L370" s="189"/>
    </row>
    <row r="371">
      <c r="B371" s="12"/>
      <c r="C371" s="12"/>
      <c r="D371" s="12"/>
      <c r="H371" s="192"/>
      <c r="I371" s="192"/>
      <c r="J371" s="192"/>
      <c r="L371" s="189"/>
    </row>
    <row r="372">
      <c r="B372" s="12"/>
      <c r="C372" s="12"/>
      <c r="D372" s="12"/>
      <c r="H372" s="192"/>
      <c r="I372" s="192"/>
      <c r="J372" s="192"/>
      <c r="L372" s="189"/>
    </row>
    <row r="373">
      <c r="B373" s="12"/>
      <c r="C373" s="12"/>
      <c r="D373" s="12"/>
      <c r="H373" s="192"/>
      <c r="I373" s="192"/>
      <c r="J373" s="192"/>
      <c r="L373" s="189"/>
    </row>
    <row r="374">
      <c r="B374" s="12"/>
      <c r="C374" s="12"/>
      <c r="D374" s="12"/>
      <c r="H374" s="192"/>
      <c r="I374" s="192"/>
      <c r="J374" s="192"/>
      <c r="L374" s="189"/>
    </row>
    <row r="375">
      <c r="B375" s="12"/>
      <c r="C375" s="12"/>
      <c r="D375" s="12"/>
      <c r="H375" s="192"/>
      <c r="I375" s="192"/>
      <c r="J375" s="192"/>
      <c r="L375" s="189"/>
    </row>
    <row r="376">
      <c r="B376" s="12"/>
      <c r="C376" s="12"/>
      <c r="D376" s="12"/>
      <c r="H376" s="192"/>
      <c r="I376" s="192"/>
      <c r="J376" s="192"/>
      <c r="L376" s="189"/>
    </row>
    <row r="377">
      <c r="B377" s="12"/>
      <c r="C377" s="12"/>
      <c r="D377" s="12"/>
      <c r="H377" s="192"/>
      <c r="I377" s="192"/>
      <c r="J377" s="192"/>
      <c r="L377" s="189"/>
    </row>
    <row r="378">
      <c r="B378" s="12"/>
      <c r="C378" s="12"/>
      <c r="D378" s="12"/>
      <c r="H378" s="192"/>
      <c r="I378" s="192"/>
      <c r="J378" s="192"/>
      <c r="L378" s="189"/>
    </row>
    <row r="379">
      <c r="B379" s="12"/>
      <c r="C379" s="12"/>
      <c r="D379" s="12"/>
      <c r="H379" s="192"/>
      <c r="I379" s="192"/>
      <c r="J379" s="192"/>
      <c r="L379" s="189"/>
    </row>
    <row r="380">
      <c r="B380" s="12"/>
      <c r="C380" s="12"/>
      <c r="D380" s="12"/>
      <c r="H380" s="192"/>
      <c r="I380" s="192"/>
      <c r="J380" s="192"/>
      <c r="L380" s="189"/>
    </row>
    <row r="381">
      <c r="B381" s="12"/>
      <c r="C381" s="12"/>
      <c r="D381" s="12"/>
      <c r="H381" s="192"/>
      <c r="I381" s="192"/>
      <c r="J381" s="192"/>
      <c r="L381" s="189"/>
    </row>
    <row r="382">
      <c r="B382" s="12"/>
      <c r="C382" s="12"/>
      <c r="D382" s="12"/>
      <c r="H382" s="192"/>
      <c r="I382" s="192"/>
      <c r="J382" s="192"/>
      <c r="L382" s="189"/>
    </row>
    <row r="383">
      <c r="B383" s="12"/>
      <c r="C383" s="12"/>
      <c r="D383" s="12"/>
      <c r="H383" s="192"/>
      <c r="I383" s="192"/>
      <c r="J383" s="192"/>
      <c r="L383" s="189"/>
    </row>
    <row r="384">
      <c r="B384" s="12"/>
      <c r="C384" s="12"/>
      <c r="D384" s="12"/>
      <c r="H384" s="192"/>
      <c r="I384" s="192"/>
      <c r="J384" s="192"/>
      <c r="L384" s="189"/>
    </row>
    <row r="385">
      <c r="B385" s="12"/>
      <c r="C385" s="12"/>
      <c r="D385" s="12"/>
      <c r="H385" s="192"/>
      <c r="I385" s="192"/>
      <c r="J385" s="192"/>
      <c r="L385" s="189"/>
    </row>
    <row r="386">
      <c r="B386" s="12"/>
      <c r="C386" s="12"/>
      <c r="D386" s="12"/>
      <c r="H386" s="192"/>
      <c r="I386" s="192"/>
      <c r="J386" s="192"/>
      <c r="L386" s="189"/>
    </row>
    <row r="387">
      <c r="B387" s="12"/>
      <c r="C387" s="12"/>
      <c r="D387" s="12"/>
      <c r="H387" s="192"/>
      <c r="I387" s="192"/>
      <c r="J387" s="192"/>
      <c r="L387" s="189"/>
    </row>
    <row r="388">
      <c r="B388" s="12"/>
      <c r="C388" s="12"/>
      <c r="D388" s="12"/>
      <c r="H388" s="192"/>
      <c r="I388" s="192"/>
      <c r="J388" s="192"/>
      <c r="L388" s="189"/>
    </row>
    <row r="389">
      <c r="B389" s="12"/>
      <c r="C389" s="12"/>
      <c r="D389" s="12"/>
      <c r="H389" s="192"/>
      <c r="I389" s="192"/>
      <c r="J389" s="192"/>
      <c r="L389" s="189"/>
    </row>
    <row r="390">
      <c r="B390" s="12"/>
      <c r="C390" s="12"/>
      <c r="D390" s="12"/>
      <c r="H390" s="192"/>
      <c r="I390" s="192"/>
      <c r="J390" s="192"/>
      <c r="L390" s="189"/>
    </row>
    <row r="391">
      <c r="B391" s="12"/>
      <c r="C391" s="12"/>
      <c r="D391" s="12"/>
      <c r="H391" s="192"/>
      <c r="I391" s="192"/>
      <c r="J391" s="192"/>
      <c r="L391" s="189"/>
    </row>
    <row r="392">
      <c r="B392" s="12"/>
      <c r="C392" s="12"/>
      <c r="D392" s="12"/>
      <c r="H392" s="192"/>
      <c r="I392" s="192"/>
      <c r="J392" s="192"/>
      <c r="L392" s="189"/>
    </row>
    <row r="393">
      <c r="B393" s="12"/>
      <c r="C393" s="12"/>
      <c r="D393" s="12"/>
      <c r="H393" s="192"/>
      <c r="I393" s="192"/>
      <c r="J393" s="192"/>
      <c r="L393" s="189"/>
    </row>
    <row r="394">
      <c r="B394" s="12"/>
      <c r="C394" s="12"/>
      <c r="D394" s="12"/>
      <c r="H394" s="192"/>
      <c r="I394" s="192"/>
      <c r="J394" s="192"/>
      <c r="L394" s="189"/>
    </row>
    <row r="395">
      <c r="B395" s="12"/>
      <c r="C395" s="12"/>
      <c r="D395" s="12"/>
      <c r="H395" s="192"/>
      <c r="I395" s="192"/>
      <c r="J395" s="192"/>
      <c r="L395" s="189"/>
    </row>
    <row r="396">
      <c r="B396" s="12"/>
      <c r="C396" s="12"/>
      <c r="D396" s="12"/>
      <c r="H396" s="192"/>
      <c r="I396" s="192"/>
      <c r="J396" s="192"/>
      <c r="L396" s="189"/>
    </row>
    <row r="397">
      <c r="B397" s="12"/>
      <c r="C397" s="12"/>
      <c r="D397" s="12"/>
      <c r="H397" s="192"/>
      <c r="I397" s="192"/>
      <c r="J397" s="192"/>
      <c r="L397" s="189"/>
    </row>
    <row r="398">
      <c r="B398" s="12"/>
      <c r="C398" s="12"/>
      <c r="D398" s="12"/>
      <c r="H398" s="192"/>
      <c r="I398" s="192"/>
      <c r="J398" s="192"/>
      <c r="L398" s="189"/>
    </row>
    <row r="399">
      <c r="B399" s="12"/>
      <c r="C399" s="12"/>
      <c r="D399" s="12"/>
      <c r="H399" s="192"/>
      <c r="I399" s="192"/>
      <c r="J399" s="192"/>
      <c r="L399" s="189"/>
    </row>
    <row r="400">
      <c r="B400" s="12"/>
      <c r="C400" s="12"/>
      <c r="D400" s="12"/>
      <c r="H400" s="192"/>
      <c r="I400" s="192"/>
      <c r="J400" s="192"/>
      <c r="L400" s="189"/>
    </row>
    <row r="401">
      <c r="B401" s="12"/>
      <c r="C401" s="12"/>
      <c r="D401" s="12"/>
      <c r="H401" s="192"/>
      <c r="I401" s="192"/>
      <c r="J401" s="192"/>
      <c r="L401" s="189"/>
    </row>
    <row r="402">
      <c r="B402" s="12"/>
      <c r="C402" s="12"/>
      <c r="D402" s="12"/>
      <c r="H402" s="192"/>
      <c r="I402" s="192"/>
      <c r="J402" s="192"/>
      <c r="L402" s="189"/>
    </row>
    <row r="403">
      <c r="B403" s="12"/>
      <c r="C403" s="12"/>
      <c r="D403" s="12"/>
      <c r="H403" s="192"/>
      <c r="I403" s="192"/>
      <c r="J403" s="192"/>
      <c r="L403" s="189"/>
    </row>
    <row r="404">
      <c r="B404" s="12"/>
      <c r="C404" s="12"/>
      <c r="D404" s="12"/>
      <c r="H404" s="192"/>
      <c r="I404" s="192"/>
      <c r="J404" s="192"/>
      <c r="L404" s="189"/>
    </row>
    <row r="405">
      <c r="B405" s="12"/>
      <c r="C405" s="12"/>
      <c r="D405" s="12"/>
      <c r="H405" s="192"/>
      <c r="I405" s="192"/>
      <c r="J405" s="192"/>
      <c r="L405" s="189"/>
    </row>
    <row r="406">
      <c r="B406" s="12"/>
      <c r="C406" s="12"/>
      <c r="D406" s="12"/>
      <c r="H406" s="192"/>
      <c r="I406" s="192"/>
      <c r="J406" s="192"/>
      <c r="L406" s="189"/>
    </row>
    <row r="407">
      <c r="B407" s="12"/>
      <c r="C407" s="12"/>
      <c r="D407" s="12"/>
      <c r="H407" s="192"/>
      <c r="I407" s="192"/>
      <c r="J407" s="192"/>
      <c r="L407" s="189"/>
    </row>
    <row r="408">
      <c r="B408" s="12"/>
      <c r="C408" s="12"/>
      <c r="D408" s="12"/>
      <c r="H408" s="192"/>
      <c r="I408" s="192"/>
      <c r="J408" s="192"/>
      <c r="L408" s="189"/>
    </row>
    <row r="409">
      <c r="B409" s="12"/>
      <c r="C409" s="12"/>
      <c r="D409" s="12"/>
      <c r="H409" s="192"/>
      <c r="I409" s="192"/>
      <c r="J409" s="192"/>
      <c r="L409" s="189"/>
    </row>
    <row r="410">
      <c r="B410" s="12"/>
      <c r="C410" s="12"/>
      <c r="D410" s="12"/>
      <c r="H410" s="192"/>
      <c r="I410" s="192"/>
      <c r="J410" s="192"/>
      <c r="L410" s="189"/>
    </row>
    <row r="411">
      <c r="B411" s="12"/>
      <c r="C411" s="12"/>
      <c r="D411" s="12"/>
      <c r="H411" s="192"/>
      <c r="I411" s="192"/>
      <c r="J411" s="192"/>
      <c r="L411" s="189"/>
    </row>
    <row r="412">
      <c r="B412" s="12"/>
      <c r="C412" s="12"/>
      <c r="D412" s="12"/>
      <c r="H412" s="192"/>
      <c r="I412" s="192"/>
      <c r="J412" s="192"/>
      <c r="L412" s="189"/>
    </row>
    <row r="413">
      <c r="B413" s="12"/>
      <c r="C413" s="12"/>
      <c r="D413" s="12"/>
      <c r="H413" s="192"/>
      <c r="I413" s="192"/>
      <c r="J413" s="192"/>
      <c r="L413" s="189"/>
    </row>
    <row r="414">
      <c r="B414" s="12"/>
      <c r="C414" s="12"/>
      <c r="D414" s="12"/>
      <c r="H414" s="192"/>
      <c r="I414" s="192"/>
      <c r="J414" s="192"/>
      <c r="L414" s="189"/>
    </row>
    <row r="415">
      <c r="B415" s="12"/>
      <c r="C415" s="12"/>
      <c r="D415" s="12"/>
      <c r="H415" s="192"/>
      <c r="I415" s="192"/>
      <c r="J415" s="192"/>
      <c r="L415" s="189"/>
    </row>
    <row r="416">
      <c r="B416" s="12"/>
      <c r="C416" s="12"/>
      <c r="D416" s="12"/>
      <c r="H416" s="192"/>
      <c r="I416" s="192"/>
      <c r="J416" s="192"/>
      <c r="L416" s="189"/>
    </row>
    <row r="417">
      <c r="B417" s="12"/>
      <c r="C417" s="12"/>
      <c r="D417" s="12"/>
      <c r="H417" s="192"/>
      <c r="I417" s="192"/>
      <c r="J417" s="192"/>
      <c r="L417" s="189"/>
    </row>
    <row r="418">
      <c r="B418" s="12"/>
      <c r="C418" s="12"/>
      <c r="D418" s="12"/>
      <c r="H418" s="192"/>
      <c r="I418" s="192"/>
      <c r="J418" s="192"/>
      <c r="L418" s="189"/>
    </row>
    <row r="419">
      <c r="B419" s="12"/>
      <c r="C419" s="12"/>
      <c r="D419" s="12"/>
      <c r="H419" s="192"/>
      <c r="I419" s="192"/>
      <c r="J419" s="192"/>
      <c r="L419" s="189"/>
    </row>
    <row r="420">
      <c r="B420" s="12"/>
      <c r="C420" s="12"/>
      <c r="D420" s="12"/>
      <c r="H420" s="192"/>
      <c r="I420" s="192"/>
      <c r="J420" s="192"/>
      <c r="L420" s="189"/>
    </row>
    <row r="421">
      <c r="B421" s="12"/>
      <c r="C421" s="12"/>
      <c r="D421" s="12"/>
      <c r="H421" s="192"/>
      <c r="I421" s="192"/>
      <c r="J421" s="192"/>
      <c r="L421" s="189"/>
    </row>
    <row r="422">
      <c r="B422" s="12"/>
      <c r="C422" s="12"/>
      <c r="D422" s="12"/>
      <c r="H422" s="192"/>
      <c r="I422" s="192"/>
      <c r="J422" s="192"/>
      <c r="L422" s="189"/>
    </row>
    <row r="423">
      <c r="B423" s="12"/>
      <c r="C423" s="12"/>
      <c r="D423" s="12"/>
      <c r="H423" s="192"/>
      <c r="I423" s="192"/>
      <c r="J423" s="192"/>
      <c r="L423" s="189"/>
    </row>
    <row r="424">
      <c r="B424" s="12"/>
      <c r="C424" s="12"/>
      <c r="D424" s="12"/>
      <c r="H424" s="192"/>
      <c r="I424" s="192"/>
      <c r="J424" s="192"/>
      <c r="L424" s="189"/>
    </row>
    <row r="425">
      <c r="B425" s="12"/>
      <c r="C425" s="12"/>
      <c r="D425" s="12"/>
      <c r="H425" s="192"/>
      <c r="I425" s="192"/>
      <c r="J425" s="192"/>
      <c r="L425" s="189"/>
    </row>
    <row r="426">
      <c r="B426" s="12"/>
      <c r="C426" s="12"/>
      <c r="D426" s="12"/>
      <c r="H426" s="192"/>
      <c r="I426" s="192"/>
      <c r="J426" s="192"/>
      <c r="L426" s="189"/>
    </row>
    <row r="427">
      <c r="B427" s="12"/>
      <c r="C427" s="12"/>
      <c r="D427" s="12"/>
      <c r="H427" s="192"/>
      <c r="I427" s="192"/>
      <c r="J427" s="192"/>
      <c r="L427" s="189"/>
    </row>
    <row r="428">
      <c r="B428" s="12"/>
      <c r="C428" s="12"/>
      <c r="D428" s="12"/>
      <c r="H428" s="192"/>
      <c r="I428" s="192"/>
      <c r="J428" s="192"/>
      <c r="L428" s="189"/>
    </row>
    <row r="429">
      <c r="B429" s="12"/>
      <c r="C429" s="12"/>
      <c r="D429" s="12"/>
      <c r="H429" s="192"/>
      <c r="I429" s="192"/>
      <c r="J429" s="192"/>
      <c r="L429" s="189"/>
    </row>
    <row r="430">
      <c r="B430" s="12"/>
      <c r="C430" s="12"/>
      <c r="D430" s="12"/>
      <c r="H430" s="192"/>
      <c r="I430" s="192"/>
      <c r="J430" s="192"/>
      <c r="L430" s="189"/>
    </row>
    <row r="431">
      <c r="B431" s="12"/>
      <c r="C431" s="12"/>
      <c r="D431" s="12"/>
      <c r="H431" s="192"/>
      <c r="I431" s="192"/>
      <c r="J431" s="192"/>
      <c r="L431" s="189"/>
    </row>
    <row r="432">
      <c r="B432" s="12"/>
      <c r="C432" s="12"/>
      <c r="D432" s="12"/>
      <c r="H432" s="192"/>
      <c r="I432" s="192"/>
      <c r="J432" s="192"/>
      <c r="L432" s="189"/>
    </row>
    <row r="433">
      <c r="B433" s="12"/>
      <c r="C433" s="12"/>
      <c r="D433" s="12"/>
      <c r="H433" s="192"/>
      <c r="I433" s="192"/>
      <c r="J433" s="192"/>
      <c r="L433" s="189"/>
    </row>
    <row r="434">
      <c r="B434" s="12"/>
      <c r="C434" s="12"/>
      <c r="D434" s="12"/>
      <c r="H434" s="192"/>
      <c r="I434" s="192"/>
      <c r="J434" s="192"/>
      <c r="L434" s="189"/>
    </row>
    <row r="435">
      <c r="B435" s="12"/>
      <c r="C435" s="12"/>
      <c r="D435" s="12"/>
      <c r="H435" s="192"/>
      <c r="I435" s="192"/>
      <c r="J435" s="192"/>
      <c r="L435" s="189"/>
    </row>
    <row r="436">
      <c r="B436" s="12"/>
      <c r="C436" s="12"/>
      <c r="D436" s="12"/>
      <c r="H436" s="192"/>
      <c r="I436" s="192"/>
      <c r="J436" s="192"/>
      <c r="L436" s="189"/>
    </row>
    <row r="437">
      <c r="B437" s="12"/>
      <c r="C437" s="12"/>
      <c r="D437" s="12"/>
      <c r="H437" s="192"/>
      <c r="I437" s="192"/>
      <c r="J437" s="192"/>
      <c r="L437" s="189"/>
    </row>
    <row r="438">
      <c r="B438" s="12"/>
      <c r="C438" s="12"/>
      <c r="D438" s="12"/>
      <c r="H438" s="192"/>
      <c r="I438" s="192"/>
      <c r="J438" s="192"/>
      <c r="L438" s="189"/>
    </row>
    <row r="439">
      <c r="B439" s="12"/>
      <c r="C439" s="12"/>
      <c r="D439" s="12"/>
      <c r="H439" s="192"/>
      <c r="I439" s="192"/>
      <c r="J439" s="192"/>
      <c r="L439" s="189"/>
    </row>
    <row r="440">
      <c r="B440" s="12"/>
      <c r="C440" s="12"/>
      <c r="D440" s="12"/>
      <c r="H440" s="192"/>
      <c r="I440" s="192"/>
      <c r="J440" s="192"/>
      <c r="L440" s="189"/>
    </row>
    <row r="441">
      <c r="B441" s="12"/>
      <c r="C441" s="12"/>
      <c r="D441" s="12"/>
      <c r="H441" s="192"/>
      <c r="I441" s="192"/>
      <c r="J441" s="192"/>
      <c r="L441" s="189"/>
    </row>
    <row r="442">
      <c r="B442" s="12"/>
      <c r="C442" s="12"/>
      <c r="D442" s="12"/>
      <c r="H442" s="192"/>
      <c r="I442" s="192"/>
      <c r="J442" s="192"/>
      <c r="L442" s="189"/>
    </row>
    <row r="443">
      <c r="B443" s="12"/>
      <c r="C443" s="12"/>
      <c r="D443" s="12"/>
      <c r="H443" s="192"/>
      <c r="I443" s="192"/>
      <c r="J443" s="192"/>
      <c r="L443" s="189"/>
    </row>
    <row r="444">
      <c r="B444" s="12"/>
      <c r="C444" s="12"/>
      <c r="D444" s="12"/>
      <c r="H444" s="192"/>
      <c r="I444" s="192"/>
      <c r="J444" s="192"/>
      <c r="L444" s="189"/>
    </row>
    <row r="445">
      <c r="B445" s="12"/>
      <c r="C445" s="12"/>
      <c r="D445" s="12"/>
      <c r="H445" s="192"/>
      <c r="I445" s="192"/>
      <c r="J445" s="192"/>
      <c r="L445" s="189"/>
    </row>
    <row r="446">
      <c r="B446" s="12"/>
      <c r="C446" s="12"/>
      <c r="D446" s="12"/>
      <c r="H446" s="192"/>
      <c r="I446" s="192"/>
      <c r="J446" s="192"/>
      <c r="L446" s="189"/>
    </row>
    <row r="447">
      <c r="B447" s="12"/>
      <c r="C447" s="12"/>
      <c r="D447" s="12"/>
      <c r="H447" s="192"/>
      <c r="I447" s="192"/>
      <c r="J447" s="192"/>
      <c r="L447" s="189"/>
    </row>
    <row r="448">
      <c r="B448" s="12"/>
      <c r="C448" s="12"/>
      <c r="D448" s="12"/>
      <c r="H448" s="192"/>
      <c r="I448" s="192"/>
      <c r="J448" s="192"/>
      <c r="L448" s="189"/>
    </row>
    <row r="449">
      <c r="B449" s="12"/>
      <c r="C449" s="12"/>
      <c r="D449" s="12"/>
      <c r="H449" s="192"/>
      <c r="I449" s="192"/>
      <c r="J449" s="192"/>
      <c r="L449" s="189"/>
    </row>
    <row r="450">
      <c r="B450" s="12"/>
      <c r="C450" s="12"/>
      <c r="D450" s="12"/>
      <c r="H450" s="192"/>
      <c r="I450" s="192"/>
      <c r="J450" s="192"/>
      <c r="L450" s="189"/>
    </row>
    <row r="451">
      <c r="B451" s="12"/>
      <c r="C451" s="12"/>
      <c r="D451" s="12"/>
      <c r="H451" s="192"/>
      <c r="I451" s="192"/>
      <c r="J451" s="192"/>
      <c r="L451" s="189"/>
    </row>
    <row r="452">
      <c r="B452" s="12"/>
      <c r="C452" s="12"/>
      <c r="D452" s="12"/>
      <c r="H452" s="192"/>
      <c r="I452" s="192"/>
      <c r="J452" s="192"/>
      <c r="L452" s="189"/>
    </row>
    <row r="453">
      <c r="B453" s="12"/>
      <c r="C453" s="12"/>
      <c r="D453" s="12"/>
      <c r="H453" s="192"/>
      <c r="I453" s="192"/>
      <c r="J453" s="192"/>
      <c r="L453" s="189"/>
    </row>
    <row r="454">
      <c r="B454" s="12"/>
      <c r="C454" s="12"/>
      <c r="D454" s="12"/>
      <c r="H454" s="192"/>
      <c r="I454" s="192"/>
      <c r="J454" s="192"/>
      <c r="L454" s="189"/>
    </row>
    <row r="455">
      <c r="B455" s="12"/>
      <c r="C455" s="12"/>
      <c r="D455" s="12"/>
      <c r="H455" s="192"/>
      <c r="I455" s="192"/>
      <c r="J455" s="192"/>
      <c r="L455" s="189"/>
    </row>
    <row r="456">
      <c r="B456" s="12"/>
      <c r="C456" s="12"/>
      <c r="D456" s="12"/>
      <c r="H456" s="192"/>
      <c r="I456" s="192"/>
      <c r="J456" s="192"/>
      <c r="L456" s="189"/>
    </row>
    <row r="457">
      <c r="B457" s="12"/>
      <c r="C457" s="12"/>
      <c r="D457" s="12"/>
      <c r="H457" s="192"/>
      <c r="I457" s="192"/>
      <c r="J457" s="192"/>
      <c r="L457" s="189"/>
    </row>
    <row r="458">
      <c r="B458" s="12"/>
      <c r="C458" s="12"/>
      <c r="D458" s="12"/>
      <c r="H458" s="192"/>
      <c r="I458" s="192"/>
      <c r="J458" s="192"/>
      <c r="L458" s="189"/>
    </row>
    <row r="459">
      <c r="B459" s="12"/>
      <c r="C459" s="12"/>
      <c r="D459" s="12"/>
      <c r="H459" s="192"/>
      <c r="I459" s="192"/>
      <c r="J459" s="192"/>
      <c r="L459" s="189"/>
    </row>
    <row r="460">
      <c r="B460" s="12"/>
      <c r="C460" s="12"/>
      <c r="D460" s="12"/>
      <c r="H460" s="192"/>
      <c r="I460" s="192"/>
      <c r="J460" s="192"/>
      <c r="L460" s="189"/>
    </row>
    <row r="461">
      <c r="B461" s="12"/>
      <c r="C461" s="12"/>
      <c r="D461" s="12"/>
      <c r="H461" s="192"/>
      <c r="I461" s="192"/>
      <c r="J461" s="192"/>
      <c r="L461" s="189"/>
    </row>
    <row r="462">
      <c r="B462" s="12"/>
      <c r="C462" s="12"/>
      <c r="D462" s="12"/>
      <c r="H462" s="192"/>
      <c r="I462" s="192"/>
      <c r="J462" s="192"/>
      <c r="L462" s="189"/>
    </row>
    <row r="463">
      <c r="B463" s="12"/>
      <c r="C463" s="12"/>
      <c r="D463" s="12"/>
      <c r="H463" s="192"/>
      <c r="I463" s="192"/>
      <c r="J463" s="192"/>
      <c r="L463" s="189"/>
    </row>
    <row r="464">
      <c r="B464" s="12"/>
      <c r="C464" s="12"/>
      <c r="D464" s="12"/>
      <c r="H464" s="192"/>
      <c r="I464" s="192"/>
      <c r="J464" s="192"/>
      <c r="L464" s="189"/>
    </row>
    <row r="465">
      <c r="B465" s="12"/>
      <c r="C465" s="12"/>
      <c r="D465" s="12"/>
      <c r="H465" s="192"/>
      <c r="I465" s="192"/>
      <c r="J465" s="192"/>
      <c r="L465" s="189"/>
    </row>
    <row r="466">
      <c r="B466" s="12"/>
      <c r="C466" s="12"/>
      <c r="D466" s="12"/>
      <c r="H466" s="192"/>
      <c r="I466" s="192"/>
      <c r="J466" s="192"/>
      <c r="L466" s="189"/>
    </row>
    <row r="467">
      <c r="B467" s="12"/>
      <c r="C467" s="12"/>
      <c r="D467" s="12"/>
      <c r="H467" s="192"/>
      <c r="I467" s="192"/>
      <c r="J467" s="192"/>
      <c r="L467" s="189"/>
    </row>
    <row r="468">
      <c r="B468" s="12"/>
      <c r="C468" s="12"/>
      <c r="D468" s="12"/>
      <c r="H468" s="192"/>
      <c r="I468" s="192"/>
      <c r="J468" s="192"/>
      <c r="L468" s="189"/>
    </row>
    <row r="469">
      <c r="B469" s="12"/>
      <c r="C469" s="12"/>
      <c r="D469" s="12"/>
      <c r="H469" s="192"/>
      <c r="I469" s="192"/>
      <c r="J469" s="192"/>
      <c r="L469" s="189"/>
    </row>
    <row r="470">
      <c r="B470" s="12"/>
      <c r="C470" s="12"/>
      <c r="D470" s="12"/>
      <c r="H470" s="192"/>
      <c r="I470" s="192"/>
      <c r="J470" s="192"/>
      <c r="L470" s="189"/>
    </row>
    <row r="471">
      <c r="B471" s="12"/>
      <c r="C471" s="12"/>
      <c r="D471" s="12"/>
      <c r="H471" s="192"/>
      <c r="I471" s="192"/>
      <c r="J471" s="192"/>
      <c r="L471" s="189"/>
    </row>
    <row r="472">
      <c r="B472" s="12"/>
      <c r="C472" s="12"/>
      <c r="D472" s="12"/>
      <c r="H472" s="192"/>
      <c r="I472" s="192"/>
      <c r="J472" s="192"/>
      <c r="L472" s="189"/>
    </row>
    <row r="473">
      <c r="B473" s="12"/>
      <c r="C473" s="12"/>
      <c r="D473" s="12"/>
      <c r="H473" s="192"/>
      <c r="I473" s="192"/>
      <c r="J473" s="192"/>
      <c r="L473" s="189"/>
    </row>
    <row r="474">
      <c r="B474" s="12"/>
      <c r="C474" s="12"/>
      <c r="D474" s="12"/>
      <c r="H474" s="192"/>
      <c r="I474" s="192"/>
      <c r="J474" s="192"/>
      <c r="L474" s="189"/>
    </row>
    <row r="475">
      <c r="B475" s="12"/>
      <c r="C475" s="12"/>
      <c r="D475" s="12"/>
      <c r="H475" s="192"/>
      <c r="I475" s="192"/>
      <c r="J475" s="192"/>
      <c r="L475" s="189"/>
    </row>
    <row r="476">
      <c r="B476" s="12"/>
      <c r="C476" s="12"/>
      <c r="D476" s="12"/>
      <c r="H476" s="192"/>
      <c r="I476" s="192"/>
      <c r="J476" s="192"/>
      <c r="L476" s="189"/>
    </row>
    <row r="477">
      <c r="B477" s="12"/>
      <c r="C477" s="12"/>
      <c r="D477" s="12"/>
      <c r="H477" s="192"/>
      <c r="I477" s="192"/>
      <c r="J477" s="192"/>
      <c r="L477" s="189"/>
    </row>
    <row r="478">
      <c r="B478" s="12"/>
      <c r="C478" s="12"/>
      <c r="D478" s="12"/>
      <c r="H478" s="192"/>
      <c r="I478" s="192"/>
      <c r="J478" s="192"/>
      <c r="L478" s="189"/>
    </row>
    <row r="479">
      <c r="B479" s="12"/>
      <c r="C479" s="12"/>
      <c r="D479" s="12"/>
      <c r="H479" s="192"/>
      <c r="I479" s="192"/>
      <c r="J479" s="192"/>
      <c r="L479" s="189"/>
    </row>
    <row r="480">
      <c r="B480" s="12"/>
      <c r="C480" s="12"/>
      <c r="D480" s="12"/>
      <c r="H480" s="192"/>
      <c r="I480" s="192"/>
      <c r="J480" s="192"/>
      <c r="L480" s="189"/>
    </row>
    <row r="481">
      <c r="B481" s="12"/>
      <c r="C481" s="12"/>
      <c r="D481" s="12"/>
      <c r="H481" s="192"/>
      <c r="I481" s="192"/>
      <c r="J481" s="192"/>
      <c r="L481" s="189"/>
    </row>
    <row r="482">
      <c r="B482" s="12"/>
      <c r="C482" s="12"/>
      <c r="D482" s="12"/>
      <c r="H482" s="192"/>
      <c r="I482" s="192"/>
      <c r="J482" s="192"/>
      <c r="L482" s="189"/>
    </row>
    <row r="483">
      <c r="B483" s="12"/>
      <c r="C483" s="12"/>
      <c r="D483" s="12"/>
      <c r="H483" s="192"/>
      <c r="I483" s="192"/>
      <c r="J483" s="192"/>
      <c r="L483" s="189"/>
    </row>
    <row r="484">
      <c r="B484" s="12"/>
      <c r="C484" s="12"/>
      <c r="D484" s="12"/>
      <c r="H484" s="192"/>
      <c r="I484" s="192"/>
      <c r="J484" s="192"/>
      <c r="L484" s="189"/>
    </row>
    <row r="485">
      <c r="B485" s="12"/>
      <c r="C485" s="12"/>
      <c r="D485" s="12"/>
      <c r="H485" s="192"/>
      <c r="I485" s="192"/>
      <c r="J485" s="192"/>
      <c r="L485" s="189"/>
    </row>
    <row r="486">
      <c r="B486" s="12"/>
      <c r="C486" s="12"/>
      <c r="D486" s="12"/>
      <c r="H486" s="192"/>
      <c r="I486" s="192"/>
      <c r="J486" s="192"/>
      <c r="L486" s="189"/>
    </row>
    <row r="487">
      <c r="B487" s="12"/>
      <c r="C487" s="12"/>
      <c r="D487" s="12"/>
      <c r="H487" s="192"/>
      <c r="I487" s="192"/>
      <c r="J487" s="192"/>
      <c r="L487" s="189"/>
    </row>
    <row r="488">
      <c r="B488" s="12"/>
      <c r="C488" s="12"/>
      <c r="D488" s="12"/>
      <c r="H488" s="192"/>
      <c r="I488" s="192"/>
      <c r="J488" s="192"/>
      <c r="L488" s="189"/>
    </row>
    <row r="489">
      <c r="B489" s="12"/>
      <c r="C489" s="12"/>
      <c r="D489" s="12"/>
      <c r="H489" s="192"/>
      <c r="I489" s="192"/>
      <c r="J489" s="192"/>
      <c r="L489" s="189"/>
    </row>
    <row r="490">
      <c r="B490" s="12"/>
      <c r="C490" s="12"/>
      <c r="D490" s="12"/>
      <c r="H490" s="192"/>
      <c r="I490" s="192"/>
      <c r="J490" s="192"/>
      <c r="L490" s="189"/>
    </row>
    <row r="491">
      <c r="B491" s="12"/>
      <c r="C491" s="12"/>
      <c r="D491" s="12"/>
      <c r="H491" s="192"/>
      <c r="I491" s="192"/>
      <c r="J491" s="192"/>
      <c r="L491" s="189"/>
    </row>
    <row r="492">
      <c r="B492" s="12"/>
      <c r="C492" s="12"/>
      <c r="D492" s="12"/>
      <c r="H492" s="192"/>
      <c r="I492" s="192"/>
      <c r="J492" s="192"/>
      <c r="L492" s="189"/>
    </row>
    <row r="493">
      <c r="B493" s="12"/>
      <c r="C493" s="12"/>
      <c r="D493" s="12"/>
      <c r="H493" s="192"/>
      <c r="I493" s="192"/>
      <c r="J493" s="192"/>
      <c r="L493" s="189"/>
    </row>
    <row r="494">
      <c r="B494" s="12"/>
      <c r="C494" s="12"/>
      <c r="D494" s="12"/>
      <c r="H494" s="192"/>
      <c r="I494" s="192"/>
      <c r="J494" s="192"/>
      <c r="L494" s="189"/>
    </row>
    <row r="495">
      <c r="B495" s="12"/>
      <c r="C495" s="12"/>
      <c r="D495" s="12"/>
      <c r="H495" s="192"/>
      <c r="I495" s="192"/>
      <c r="J495" s="192"/>
      <c r="L495" s="189"/>
    </row>
    <row r="496">
      <c r="B496" s="12"/>
      <c r="C496" s="12"/>
      <c r="D496" s="12"/>
      <c r="H496" s="192"/>
      <c r="I496" s="192"/>
      <c r="J496" s="192"/>
      <c r="L496" s="189"/>
    </row>
    <row r="497">
      <c r="B497" s="12"/>
      <c r="C497" s="12"/>
      <c r="D497" s="12"/>
      <c r="H497" s="192"/>
      <c r="I497" s="192"/>
      <c r="J497" s="192"/>
      <c r="L497" s="189"/>
    </row>
    <row r="498">
      <c r="B498" s="12"/>
      <c r="C498" s="12"/>
      <c r="D498" s="12"/>
      <c r="H498" s="192"/>
      <c r="I498" s="192"/>
      <c r="J498" s="192"/>
      <c r="L498" s="189"/>
    </row>
    <row r="499">
      <c r="B499" s="12"/>
      <c r="C499" s="12"/>
      <c r="D499" s="12"/>
      <c r="H499" s="192"/>
      <c r="I499" s="192"/>
      <c r="J499" s="192"/>
      <c r="L499" s="189"/>
    </row>
    <row r="500">
      <c r="B500" s="12"/>
      <c r="C500" s="12"/>
      <c r="D500" s="12"/>
      <c r="H500" s="192"/>
      <c r="I500" s="192"/>
      <c r="J500" s="192"/>
      <c r="L500" s="189"/>
    </row>
    <row r="501">
      <c r="B501" s="12"/>
      <c r="C501" s="12"/>
      <c r="D501" s="12"/>
      <c r="H501" s="192"/>
      <c r="I501" s="192"/>
      <c r="J501" s="192"/>
      <c r="L501" s="189"/>
    </row>
    <row r="502">
      <c r="B502" s="12"/>
      <c r="C502" s="12"/>
      <c r="D502" s="12"/>
      <c r="H502" s="192"/>
      <c r="I502" s="192"/>
      <c r="J502" s="192"/>
      <c r="L502" s="189"/>
    </row>
    <row r="503">
      <c r="B503" s="12"/>
      <c r="C503" s="12"/>
      <c r="D503" s="12"/>
      <c r="H503" s="192"/>
      <c r="I503" s="192"/>
      <c r="J503" s="192"/>
      <c r="L503" s="189"/>
    </row>
    <row r="504">
      <c r="B504" s="12"/>
      <c r="C504" s="12"/>
      <c r="D504" s="12"/>
      <c r="H504" s="192"/>
      <c r="I504" s="192"/>
      <c r="J504" s="192"/>
      <c r="L504" s="189"/>
    </row>
    <row r="505">
      <c r="B505" s="12"/>
      <c r="C505" s="12"/>
      <c r="D505" s="12"/>
      <c r="H505" s="192"/>
      <c r="I505" s="192"/>
      <c r="J505" s="192"/>
      <c r="L505" s="189"/>
    </row>
    <row r="506">
      <c r="B506" s="12"/>
      <c r="C506" s="12"/>
      <c r="D506" s="12"/>
      <c r="H506" s="192"/>
      <c r="I506" s="192"/>
      <c r="J506" s="192"/>
      <c r="L506" s="189"/>
    </row>
    <row r="507">
      <c r="B507" s="12"/>
      <c r="C507" s="12"/>
      <c r="D507" s="12"/>
      <c r="H507" s="192"/>
      <c r="I507" s="192"/>
      <c r="J507" s="192"/>
      <c r="L507" s="189"/>
    </row>
    <row r="508">
      <c r="B508" s="12"/>
      <c r="C508" s="12"/>
      <c r="D508" s="12"/>
      <c r="H508" s="192"/>
      <c r="I508" s="192"/>
      <c r="J508" s="192"/>
      <c r="L508" s="189"/>
    </row>
    <row r="509">
      <c r="B509" s="12"/>
      <c r="C509" s="12"/>
      <c r="D509" s="12"/>
      <c r="H509" s="192"/>
      <c r="I509" s="192"/>
      <c r="J509" s="192"/>
      <c r="L509" s="189"/>
    </row>
    <row r="510">
      <c r="B510" s="12"/>
      <c r="C510" s="12"/>
      <c r="D510" s="12"/>
      <c r="H510" s="192"/>
      <c r="I510" s="192"/>
      <c r="J510" s="192"/>
      <c r="L510" s="189"/>
    </row>
    <row r="511">
      <c r="B511" s="12"/>
      <c r="C511" s="12"/>
      <c r="D511" s="12"/>
      <c r="H511" s="192"/>
      <c r="I511" s="192"/>
      <c r="J511" s="192"/>
      <c r="L511" s="189"/>
    </row>
    <row r="512">
      <c r="B512" s="12"/>
      <c r="C512" s="12"/>
      <c r="D512" s="12"/>
      <c r="H512" s="192"/>
      <c r="I512" s="192"/>
      <c r="J512" s="192"/>
      <c r="L512" s="189"/>
    </row>
    <row r="513">
      <c r="B513" s="12"/>
      <c r="C513" s="12"/>
      <c r="D513" s="12"/>
      <c r="H513" s="192"/>
      <c r="I513" s="192"/>
      <c r="J513" s="192"/>
      <c r="L513" s="189"/>
    </row>
    <row r="514">
      <c r="B514" s="12"/>
      <c r="C514" s="12"/>
      <c r="D514" s="12"/>
      <c r="H514" s="192"/>
      <c r="I514" s="192"/>
      <c r="J514" s="192"/>
      <c r="L514" s="189"/>
    </row>
    <row r="515">
      <c r="B515" s="12"/>
      <c r="C515" s="12"/>
      <c r="D515" s="12"/>
      <c r="H515" s="192"/>
      <c r="I515" s="192"/>
      <c r="J515" s="192"/>
      <c r="L515" s="189"/>
    </row>
    <row r="516">
      <c r="B516" s="12"/>
      <c r="C516" s="12"/>
      <c r="D516" s="12"/>
      <c r="H516" s="192"/>
      <c r="I516" s="192"/>
      <c r="J516" s="192"/>
      <c r="L516" s="189"/>
    </row>
    <row r="517">
      <c r="B517" s="12"/>
      <c r="C517" s="12"/>
      <c r="D517" s="12"/>
      <c r="H517" s="192"/>
      <c r="I517" s="192"/>
      <c r="J517" s="192"/>
      <c r="L517" s="189"/>
    </row>
    <row r="518">
      <c r="B518" s="12"/>
      <c r="C518" s="12"/>
      <c r="D518" s="12"/>
      <c r="H518" s="192"/>
      <c r="I518" s="192"/>
      <c r="J518" s="192"/>
      <c r="L518" s="189"/>
    </row>
    <row r="519">
      <c r="B519" s="12"/>
      <c r="C519" s="12"/>
      <c r="D519" s="12"/>
      <c r="H519" s="192"/>
      <c r="I519" s="192"/>
      <c r="J519" s="192"/>
      <c r="L519" s="189"/>
    </row>
    <row r="520">
      <c r="B520" s="12"/>
      <c r="C520" s="12"/>
      <c r="D520" s="12"/>
      <c r="H520" s="192"/>
      <c r="I520" s="192"/>
      <c r="J520" s="192"/>
      <c r="L520" s="189"/>
    </row>
    <row r="521">
      <c r="B521" s="12"/>
      <c r="C521" s="12"/>
      <c r="D521" s="12"/>
      <c r="H521" s="192"/>
      <c r="I521" s="192"/>
      <c r="J521" s="192"/>
      <c r="L521" s="189"/>
    </row>
    <row r="522">
      <c r="B522" s="12"/>
      <c r="C522" s="12"/>
      <c r="D522" s="12"/>
      <c r="H522" s="192"/>
      <c r="I522" s="192"/>
      <c r="J522" s="192"/>
      <c r="L522" s="189"/>
    </row>
    <row r="523">
      <c r="B523" s="12"/>
      <c r="C523" s="12"/>
      <c r="D523" s="12"/>
      <c r="H523" s="192"/>
      <c r="I523" s="192"/>
      <c r="J523" s="192"/>
      <c r="L523" s="189"/>
    </row>
    <row r="524">
      <c r="B524" s="12"/>
      <c r="C524" s="12"/>
      <c r="D524" s="12"/>
      <c r="H524" s="192"/>
      <c r="I524" s="192"/>
      <c r="J524" s="192"/>
      <c r="L524" s="189"/>
    </row>
    <row r="525">
      <c r="B525" s="12"/>
      <c r="C525" s="12"/>
      <c r="D525" s="12"/>
      <c r="H525" s="192"/>
      <c r="I525" s="192"/>
      <c r="J525" s="192"/>
      <c r="L525" s="189"/>
    </row>
    <row r="526">
      <c r="B526" s="12"/>
      <c r="C526" s="12"/>
      <c r="D526" s="12"/>
      <c r="H526" s="192"/>
      <c r="I526" s="192"/>
      <c r="J526" s="192"/>
      <c r="L526" s="189"/>
    </row>
    <row r="527">
      <c r="B527" s="12"/>
      <c r="C527" s="12"/>
      <c r="D527" s="12"/>
      <c r="H527" s="192"/>
      <c r="I527" s="192"/>
      <c r="J527" s="192"/>
      <c r="L527" s="189"/>
    </row>
    <row r="528">
      <c r="B528" s="12"/>
      <c r="C528" s="12"/>
      <c r="D528" s="12"/>
      <c r="H528" s="192"/>
      <c r="I528" s="192"/>
      <c r="J528" s="192"/>
      <c r="L528" s="189"/>
    </row>
    <row r="529">
      <c r="B529" s="12"/>
      <c r="C529" s="12"/>
      <c r="D529" s="12"/>
      <c r="H529" s="192"/>
      <c r="I529" s="192"/>
      <c r="J529" s="192"/>
      <c r="L529" s="189"/>
    </row>
    <row r="530">
      <c r="B530" s="12"/>
      <c r="C530" s="12"/>
      <c r="D530" s="12"/>
      <c r="H530" s="192"/>
      <c r="I530" s="192"/>
      <c r="J530" s="192"/>
      <c r="L530" s="189"/>
    </row>
    <row r="531">
      <c r="B531" s="12"/>
      <c r="C531" s="12"/>
      <c r="D531" s="12"/>
      <c r="H531" s="192"/>
      <c r="I531" s="192"/>
      <c r="J531" s="192"/>
      <c r="L531" s="189"/>
    </row>
    <row r="532">
      <c r="B532" s="12"/>
      <c r="C532" s="12"/>
      <c r="D532" s="12"/>
      <c r="H532" s="192"/>
      <c r="I532" s="192"/>
      <c r="J532" s="192"/>
      <c r="L532" s="189"/>
    </row>
    <row r="533">
      <c r="B533" s="12"/>
      <c r="C533" s="12"/>
      <c r="D533" s="12"/>
      <c r="H533" s="192"/>
      <c r="I533" s="192"/>
      <c r="J533" s="192"/>
      <c r="L533" s="189"/>
    </row>
    <row r="534">
      <c r="B534" s="12"/>
      <c r="C534" s="12"/>
      <c r="D534" s="12"/>
      <c r="H534" s="192"/>
      <c r="I534" s="192"/>
      <c r="J534" s="192"/>
      <c r="L534" s="189"/>
    </row>
    <row r="535">
      <c r="B535" s="12"/>
      <c r="C535" s="12"/>
      <c r="D535" s="12"/>
      <c r="H535" s="192"/>
      <c r="I535" s="192"/>
      <c r="J535" s="192"/>
      <c r="L535" s="189"/>
    </row>
    <row r="536">
      <c r="B536" s="12"/>
      <c r="C536" s="12"/>
      <c r="D536" s="12"/>
      <c r="H536" s="192"/>
      <c r="I536" s="192"/>
      <c r="J536" s="192"/>
      <c r="L536" s="189"/>
    </row>
    <row r="537">
      <c r="B537" s="12"/>
      <c r="C537" s="12"/>
      <c r="D537" s="12"/>
      <c r="H537" s="192"/>
      <c r="I537" s="192"/>
      <c r="J537" s="192"/>
      <c r="L537" s="189"/>
    </row>
    <row r="538">
      <c r="B538" s="12"/>
      <c r="C538" s="12"/>
      <c r="D538" s="12"/>
      <c r="H538" s="192"/>
      <c r="I538" s="192"/>
      <c r="J538" s="192"/>
      <c r="L538" s="189"/>
    </row>
    <row r="539">
      <c r="B539" s="12"/>
      <c r="C539" s="12"/>
      <c r="D539" s="12"/>
      <c r="H539" s="192"/>
      <c r="I539" s="192"/>
      <c r="J539" s="192"/>
      <c r="L539" s="189"/>
    </row>
    <row r="540">
      <c r="B540" s="12"/>
      <c r="C540" s="12"/>
      <c r="D540" s="12"/>
      <c r="H540" s="192"/>
      <c r="I540" s="192"/>
      <c r="J540" s="192"/>
      <c r="L540" s="189"/>
    </row>
    <row r="541">
      <c r="B541" s="12"/>
      <c r="C541" s="12"/>
      <c r="D541" s="12"/>
      <c r="H541" s="192"/>
      <c r="I541" s="192"/>
      <c r="J541" s="192"/>
      <c r="L541" s="189"/>
    </row>
    <row r="542">
      <c r="B542" s="12"/>
      <c r="C542" s="12"/>
      <c r="D542" s="12"/>
      <c r="H542" s="192"/>
      <c r="I542" s="192"/>
      <c r="J542" s="192"/>
      <c r="L542" s="189"/>
    </row>
    <row r="543">
      <c r="B543" s="12"/>
      <c r="C543" s="12"/>
      <c r="D543" s="12"/>
      <c r="H543" s="192"/>
      <c r="I543" s="192"/>
      <c r="J543" s="192"/>
      <c r="L543" s="189"/>
    </row>
    <row r="544">
      <c r="B544" s="12"/>
      <c r="C544" s="12"/>
      <c r="D544" s="12"/>
      <c r="H544" s="192"/>
      <c r="I544" s="192"/>
      <c r="J544" s="192"/>
      <c r="L544" s="189"/>
    </row>
    <row r="545">
      <c r="B545" s="12"/>
      <c r="C545" s="12"/>
      <c r="D545" s="12"/>
      <c r="H545" s="192"/>
      <c r="I545" s="192"/>
      <c r="J545" s="192"/>
      <c r="L545" s="189"/>
    </row>
    <row r="546">
      <c r="B546" s="12"/>
      <c r="C546" s="12"/>
      <c r="D546" s="12"/>
      <c r="H546" s="192"/>
      <c r="I546" s="192"/>
      <c r="J546" s="192"/>
      <c r="L546" s="189"/>
    </row>
    <row r="547">
      <c r="B547" s="12"/>
      <c r="C547" s="12"/>
      <c r="D547" s="12"/>
      <c r="H547" s="192"/>
      <c r="I547" s="192"/>
      <c r="J547" s="192"/>
      <c r="L547" s="189"/>
    </row>
    <row r="548">
      <c r="B548" s="12"/>
      <c r="C548" s="12"/>
      <c r="D548" s="12"/>
      <c r="H548" s="192"/>
      <c r="I548" s="192"/>
      <c r="J548" s="192"/>
      <c r="L548" s="189"/>
    </row>
    <row r="549">
      <c r="B549" s="12"/>
      <c r="C549" s="12"/>
      <c r="D549" s="12"/>
      <c r="H549" s="192"/>
      <c r="I549" s="192"/>
      <c r="J549" s="192"/>
      <c r="L549" s="189"/>
    </row>
    <row r="550">
      <c r="B550" s="12"/>
      <c r="C550" s="12"/>
      <c r="D550" s="12"/>
      <c r="H550" s="192"/>
      <c r="I550" s="192"/>
      <c r="J550" s="192"/>
      <c r="L550" s="189"/>
    </row>
    <row r="551">
      <c r="B551" s="12"/>
      <c r="C551" s="12"/>
      <c r="D551" s="12"/>
      <c r="H551" s="192"/>
      <c r="I551" s="192"/>
      <c r="J551" s="192"/>
      <c r="L551" s="189"/>
    </row>
    <row r="552">
      <c r="B552" s="12"/>
      <c r="C552" s="12"/>
      <c r="D552" s="12"/>
      <c r="H552" s="192"/>
      <c r="I552" s="192"/>
      <c r="J552" s="192"/>
      <c r="L552" s="189"/>
    </row>
    <row r="553">
      <c r="B553" s="12"/>
      <c r="C553" s="12"/>
      <c r="D553" s="12"/>
      <c r="H553" s="192"/>
      <c r="I553" s="192"/>
      <c r="J553" s="192"/>
      <c r="L553" s="189"/>
    </row>
    <row r="554">
      <c r="B554" s="12"/>
      <c r="C554" s="12"/>
      <c r="D554" s="12"/>
      <c r="H554" s="192"/>
      <c r="I554" s="192"/>
      <c r="J554" s="192"/>
      <c r="L554" s="189"/>
    </row>
    <row r="555">
      <c r="B555" s="12"/>
      <c r="C555" s="12"/>
      <c r="D555" s="12"/>
      <c r="H555" s="192"/>
      <c r="I555" s="192"/>
      <c r="J555" s="192"/>
      <c r="L555" s="189"/>
    </row>
    <row r="556">
      <c r="B556" s="12"/>
      <c r="C556" s="12"/>
      <c r="D556" s="12"/>
      <c r="H556" s="192"/>
      <c r="I556" s="192"/>
      <c r="J556" s="192"/>
      <c r="L556" s="189"/>
    </row>
    <row r="557">
      <c r="B557" s="12"/>
      <c r="C557" s="12"/>
      <c r="D557" s="12"/>
      <c r="H557" s="192"/>
      <c r="I557" s="192"/>
      <c r="J557" s="192"/>
      <c r="L557" s="189"/>
    </row>
    <row r="558">
      <c r="B558" s="12"/>
      <c r="C558" s="12"/>
      <c r="D558" s="12"/>
      <c r="H558" s="192"/>
      <c r="I558" s="192"/>
      <c r="J558" s="192"/>
      <c r="L558" s="189"/>
    </row>
    <row r="559">
      <c r="B559" s="12"/>
      <c r="C559" s="12"/>
      <c r="D559" s="12"/>
      <c r="H559" s="192"/>
      <c r="I559" s="192"/>
      <c r="J559" s="192"/>
      <c r="L559" s="189"/>
    </row>
    <row r="560">
      <c r="B560" s="12"/>
      <c r="C560" s="12"/>
      <c r="D560" s="12"/>
      <c r="H560" s="192"/>
      <c r="I560" s="192"/>
      <c r="J560" s="192"/>
      <c r="L560" s="189"/>
    </row>
    <row r="561">
      <c r="B561" s="12"/>
      <c r="C561" s="12"/>
      <c r="D561" s="12"/>
      <c r="H561" s="192"/>
      <c r="I561" s="192"/>
      <c r="J561" s="192"/>
      <c r="L561" s="189"/>
    </row>
    <row r="562">
      <c r="B562" s="12"/>
      <c r="C562" s="12"/>
      <c r="D562" s="12"/>
      <c r="H562" s="192"/>
      <c r="I562" s="192"/>
      <c r="J562" s="192"/>
      <c r="L562" s="189"/>
    </row>
    <row r="563">
      <c r="B563" s="12"/>
      <c r="C563" s="12"/>
      <c r="D563" s="12"/>
      <c r="H563" s="192"/>
      <c r="I563" s="192"/>
      <c r="J563" s="192"/>
      <c r="L563" s="189"/>
    </row>
    <row r="564">
      <c r="B564" s="12"/>
      <c r="C564" s="12"/>
      <c r="D564" s="12"/>
      <c r="H564" s="192"/>
      <c r="I564" s="192"/>
      <c r="J564" s="192"/>
      <c r="L564" s="189"/>
    </row>
    <row r="565">
      <c r="B565" s="12"/>
      <c r="C565" s="12"/>
      <c r="D565" s="12"/>
      <c r="H565" s="192"/>
      <c r="I565" s="192"/>
      <c r="J565" s="192"/>
      <c r="L565" s="189"/>
    </row>
    <row r="566">
      <c r="B566" s="12"/>
      <c r="C566" s="12"/>
      <c r="D566" s="12"/>
      <c r="H566" s="192"/>
      <c r="I566" s="192"/>
      <c r="J566" s="192"/>
      <c r="L566" s="189"/>
    </row>
    <row r="567">
      <c r="B567" s="12"/>
      <c r="C567" s="12"/>
      <c r="D567" s="12"/>
      <c r="H567" s="192"/>
      <c r="I567" s="192"/>
      <c r="J567" s="192"/>
      <c r="L567" s="189"/>
    </row>
    <row r="568">
      <c r="B568" s="12"/>
      <c r="C568" s="12"/>
      <c r="D568" s="12"/>
      <c r="H568" s="192"/>
      <c r="I568" s="192"/>
      <c r="J568" s="192"/>
      <c r="L568" s="189"/>
    </row>
    <row r="569">
      <c r="B569" s="12"/>
      <c r="C569" s="12"/>
      <c r="D569" s="12"/>
      <c r="H569" s="192"/>
      <c r="I569" s="192"/>
      <c r="J569" s="192"/>
      <c r="L569" s="189"/>
    </row>
    <row r="570">
      <c r="B570" s="12"/>
      <c r="C570" s="12"/>
      <c r="D570" s="12"/>
      <c r="H570" s="192"/>
      <c r="I570" s="192"/>
      <c r="J570" s="192"/>
      <c r="L570" s="189"/>
    </row>
    <row r="571">
      <c r="B571" s="12"/>
      <c r="C571" s="12"/>
      <c r="D571" s="12"/>
      <c r="H571" s="192"/>
      <c r="I571" s="192"/>
      <c r="J571" s="192"/>
      <c r="L571" s="189"/>
    </row>
    <row r="572">
      <c r="B572" s="12"/>
      <c r="C572" s="12"/>
      <c r="D572" s="12"/>
      <c r="H572" s="192"/>
      <c r="I572" s="192"/>
      <c r="J572" s="192"/>
      <c r="L572" s="189"/>
    </row>
    <row r="573">
      <c r="B573" s="12"/>
      <c r="C573" s="12"/>
      <c r="D573" s="12"/>
      <c r="H573" s="192"/>
      <c r="I573" s="192"/>
      <c r="J573" s="192"/>
      <c r="L573" s="189"/>
    </row>
    <row r="574">
      <c r="B574" s="12"/>
      <c r="C574" s="12"/>
      <c r="D574" s="12"/>
      <c r="H574" s="192"/>
      <c r="I574" s="192"/>
      <c r="J574" s="192"/>
      <c r="L574" s="189"/>
    </row>
    <row r="575">
      <c r="B575" s="12"/>
      <c r="C575" s="12"/>
      <c r="D575" s="12"/>
      <c r="H575" s="192"/>
      <c r="I575" s="192"/>
      <c r="J575" s="192"/>
      <c r="L575" s="189"/>
    </row>
    <row r="576">
      <c r="B576" s="12"/>
      <c r="C576" s="12"/>
      <c r="D576" s="12"/>
      <c r="H576" s="192"/>
      <c r="I576" s="192"/>
      <c r="J576" s="192"/>
      <c r="L576" s="189"/>
    </row>
    <row r="577">
      <c r="B577" s="12"/>
      <c r="C577" s="12"/>
      <c r="D577" s="12"/>
      <c r="H577" s="192"/>
      <c r="I577" s="192"/>
      <c r="J577" s="192"/>
      <c r="L577" s="189"/>
    </row>
    <row r="578">
      <c r="B578" s="12"/>
      <c r="C578" s="12"/>
      <c r="D578" s="12"/>
      <c r="H578" s="192"/>
      <c r="I578" s="192"/>
      <c r="J578" s="192"/>
      <c r="L578" s="189"/>
    </row>
    <row r="579">
      <c r="B579" s="12"/>
      <c r="C579" s="12"/>
      <c r="D579" s="12"/>
      <c r="H579" s="192"/>
      <c r="I579" s="192"/>
      <c r="J579" s="192"/>
      <c r="L579" s="189"/>
    </row>
    <row r="580">
      <c r="B580" s="12"/>
      <c r="C580" s="12"/>
      <c r="D580" s="12"/>
      <c r="H580" s="192"/>
      <c r="I580" s="192"/>
      <c r="J580" s="192"/>
      <c r="L580" s="189"/>
    </row>
    <row r="581">
      <c r="B581" s="12"/>
      <c r="C581" s="12"/>
      <c r="D581" s="12"/>
      <c r="H581" s="192"/>
      <c r="I581" s="192"/>
      <c r="J581" s="192"/>
      <c r="L581" s="189"/>
    </row>
    <row r="582">
      <c r="B582" s="12"/>
      <c r="C582" s="12"/>
      <c r="D582" s="12"/>
      <c r="H582" s="192"/>
      <c r="I582" s="192"/>
      <c r="J582" s="192"/>
      <c r="L582" s="189"/>
    </row>
    <row r="583">
      <c r="B583" s="12"/>
      <c r="C583" s="12"/>
      <c r="D583" s="12"/>
      <c r="H583" s="192"/>
      <c r="I583" s="192"/>
      <c r="J583" s="192"/>
      <c r="L583" s="189"/>
    </row>
    <row r="584">
      <c r="B584" s="12"/>
      <c r="C584" s="12"/>
      <c r="D584" s="12"/>
      <c r="H584" s="192"/>
      <c r="I584" s="192"/>
      <c r="J584" s="192"/>
      <c r="L584" s="189"/>
    </row>
    <row r="585">
      <c r="B585" s="12"/>
      <c r="C585" s="12"/>
      <c r="D585" s="12"/>
      <c r="H585" s="192"/>
      <c r="I585" s="192"/>
      <c r="J585" s="192"/>
      <c r="L585" s="189"/>
    </row>
    <row r="586">
      <c r="B586" s="12"/>
      <c r="C586" s="12"/>
      <c r="D586" s="12"/>
      <c r="H586" s="192"/>
      <c r="I586" s="192"/>
      <c r="J586" s="192"/>
      <c r="L586" s="189"/>
    </row>
    <row r="587">
      <c r="B587" s="12"/>
      <c r="C587" s="12"/>
      <c r="D587" s="12"/>
      <c r="H587" s="192"/>
      <c r="I587" s="192"/>
      <c r="J587" s="192"/>
      <c r="L587" s="189"/>
    </row>
    <row r="588">
      <c r="B588" s="12"/>
      <c r="C588" s="12"/>
      <c r="D588" s="12"/>
      <c r="H588" s="192"/>
      <c r="I588" s="192"/>
      <c r="J588" s="192"/>
      <c r="L588" s="189"/>
    </row>
    <row r="589">
      <c r="B589" s="12"/>
      <c r="C589" s="12"/>
      <c r="D589" s="12"/>
      <c r="H589" s="192"/>
      <c r="I589" s="192"/>
      <c r="J589" s="192"/>
      <c r="L589" s="189"/>
    </row>
    <row r="590">
      <c r="B590" s="12"/>
      <c r="C590" s="12"/>
      <c r="D590" s="12"/>
      <c r="H590" s="192"/>
      <c r="I590" s="192"/>
      <c r="J590" s="192"/>
      <c r="L590" s="189"/>
    </row>
    <row r="591">
      <c r="B591" s="12"/>
      <c r="C591" s="12"/>
      <c r="D591" s="12"/>
      <c r="H591" s="192"/>
      <c r="I591" s="192"/>
      <c r="J591" s="192"/>
      <c r="L591" s="189"/>
    </row>
    <row r="592">
      <c r="B592" s="12"/>
      <c r="C592" s="12"/>
      <c r="D592" s="12"/>
      <c r="H592" s="192"/>
      <c r="I592" s="192"/>
      <c r="J592" s="192"/>
      <c r="L592" s="189"/>
    </row>
    <row r="593">
      <c r="B593" s="12"/>
      <c r="C593" s="12"/>
      <c r="D593" s="12"/>
      <c r="H593" s="192"/>
      <c r="I593" s="192"/>
      <c r="J593" s="192"/>
      <c r="L593" s="189"/>
    </row>
    <row r="594">
      <c r="B594" s="12"/>
      <c r="C594" s="12"/>
      <c r="D594" s="12"/>
      <c r="H594" s="192"/>
      <c r="I594" s="192"/>
      <c r="J594" s="192"/>
      <c r="L594" s="189"/>
    </row>
    <row r="595">
      <c r="B595" s="12"/>
      <c r="C595" s="12"/>
      <c r="D595" s="12"/>
      <c r="H595" s="192"/>
      <c r="I595" s="192"/>
      <c r="J595" s="192"/>
      <c r="L595" s="189"/>
    </row>
    <row r="596">
      <c r="B596" s="12"/>
      <c r="C596" s="12"/>
      <c r="D596" s="12"/>
      <c r="H596" s="192"/>
      <c r="I596" s="192"/>
      <c r="J596" s="192"/>
      <c r="L596" s="189"/>
    </row>
    <row r="597">
      <c r="B597" s="12"/>
      <c r="C597" s="12"/>
      <c r="D597" s="12"/>
      <c r="H597" s="192"/>
      <c r="I597" s="192"/>
      <c r="J597" s="192"/>
      <c r="L597" s="189"/>
    </row>
    <row r="598">
      <c r="B598" s="12"/>
      <c r="C598" s="12"/>
      <c r="D598" s="12"/>
      <c r="H598" s="192"/>
      <c r="I598" s="192"/>
      <c r="J598" s="192"/>
      <c r="L598" s="189"/>
    </row>
    <row r="599">
      <c r="B599" s="12"/>
      <c r="C599" s="12"/>
      <c r="D599" s="12"/>
      <c r="H599" s="192"/>
      <c r="I599" s="192"/>
      <c r="J599" s="192"/>
      <c r="L599" s="189"/>
    </row>
    <row r="600">
      <c r="B600" s="12"/>
      <c r="C600" s="12"/>
      <c r="D600" s="12"/>
      <c r="H600" s="192"/>
      <c r="I600" s="192"/>
      <c r="J600" s="192"/>
      <c r="L600" s="189"/>
    </row>
    <row r="601">
      <c r="B601" s="12"/>
      <c r="C601" s="12"/>
      <c r="D601" s="12"/>
      <c r="H601" s="192"/>
      <c r="I601" s="192"/>
      <c r="J601" s="192"/>
      <c r="L601" s="189"/>
    </row>
    <row r="602">
      <c r="B602" s="12"/>
      <c r="C602" s="12"/>
      <c r="D602" s="12"/>
      <c r="H602" s="192"/>
      <c r="I602" s="192"/>
      <c r="J602" s="192"/>
      <c r="L602" s="189"/>
    </row>
    <row r="603">
      <c r="B603" s="12"/>
      <c r="C603" s="12"/>
      <c r="D603" s="12"/>
      <c r="H603" s="192"/>
      <c r="I603" s="192"/>
      <c r="J603" s="192"/>
      <c r="L603" s="189"/>
    </row>
    <row r="604">
      <c r="B604" s="12"/>
      <c r="C604" s="12"/>
      <c r="D604" s="12"/>
      <c r="H604" s="192"/>
      <c r="I604" s="192"/>
      <c r="J604" s="192"/>
      <c r="L604" s="189"/>
    </row>
    <row r="605">
      <c r="B605" s="12"/>
      <c r="C605" s="12"/>
      <c r="D605" s="12"/>
      <c r="H605" s="192"/>
      <c r="I605" s="192"/>
      <c r="J605" s="192"/>
      <c r="L605" s="189"/>
    </row>
    <row r="606">
      <c r="B606" s="12"/>
      <c r="C606" s="12"/>
      <c r="D606" s="12"/>
      <c r="H606" s="192"/>
      <c r="I606" s="192"/>
      <c r="J606" s="192"/>
      <c r="L606" s="189"/>
    </row>
    <row r="607">
      <c r="B607" s="12"/>
      <c r="C607" s="12"/>
      <c r="D607" s="12"/>
      <c r="H607" s="192"/>
      <c r="I607" s="192"/>
      <c r="J607" s="192"/>
      <c r="L607" s="189"/>
    </row>
    <row r="608">
      <c r="B608" s="12"/>
      <c r="C608" s="12"/>
      <c r="D608" s="12"/>
      <c r="H608" s="192"/>
      <c r="I608" s="192"/>
      <c r="J608" s="192"/>
      <c r="L608" s="189"/>
    </row>
    <row r="609">
      <c r="B609" s="12"/>
      <c r="C609" s="12"/>
      <c r="D609" s="12"/>
      <c r="H609" s="192"/>
      <c r="I609" s="192"/>
      <c r="J609" s="192"/>
      <c r="L609" s="189"/>
    </row>
    <row r="610">
      <c r="B610" s="12"/>
      <c r="C610" s="12"/>
      <c r="D610" s="12"/>
      <c r="H610" s="192"/>
      <c r="I610" s="192"/>
      <c r="J610" s="192"/>
      <c r="L610" s="189"/>
    </row>
    <row r="611">
      <c r="B611" s="12"/>
      <c r="C611" s="12"/>
      <c r="D611" s="12"/>
      <c r="H611" s="192"/>
      <c r="I611" s="192"/>
      <c r="J611" s="192"/>
      <c r="L611" s="189"/>
    </row>
    <row r="612">
      <c r="B612" s="12"/>
      <c r="C612" s="12"/>
      <c r="D612" s="12"/>
      <c r="H612" s="192"/>
      <c r="I612" s="192"/>
      <c r="J612" s="192"/>
      <c r="L612" s="189"/>
    </row>
    <row r="613">
      <c r="B613" s="12"/>
      <c r="C613" s="12"/>
      <c r="D613" s="12"/>
      <c r="H613" s="192"/>
      <c r="I613" s="192"/>
      <c r="J613" s="192"/>
      <c r="L613" s="189"/>
    </row>
    <row r="614">
      <c r="B614" s="12"/>
      <c r="C614" s="12"/>
      <c r="D614" s="12"/>
      <c r="H614" s="192"/>
      <c r="I614" s="192"/>
      <c r="J614" s="192"/>
      <c r="L614" s="189"/>
    </row>
    <row r="615">
      <c r="B615" s="12"/>
      <c r="C615" s="12"/>
      <c r="D615" s="12"/>
      <c r="H615" s="192"/>
      <c r="I615" s="192"/>
      <c r="J615" s="192"/>
      <c r="L615" s="189"/>
    </row>
    <row r="616">
      <c r="B616" s="12"/>
      <c r="C616" s="12"/>
      <c r="D616" s="12"/>
      <c r="H616" s="192"/>
      <c r="I616" s="192"/>
      <c r="J616" s="192"/>
      <c r="L616" s="189"/>
    </row>
    <row r="617">
      <c r="B617" s="12"/>
      <c r="C617" s="12"/>
      <c r="D617" s="12"/>
      <c r="H617" s="192"/>
      <c r="I617" s="192"/>
      <c r="J617" s="192"/>
      <c r="L617" s="189"/>
    </row>
    <row r="618">
      <c r="B618" s="12"/>
      <c r="C618" s="12"/>
      <c r="D618" s="12"/>
      <c r="H618" s="192"/>
      <c r="I618" s="192"/>
      <c r="J618" s="192"/>
      <c r="L618" s="189"/>
    </row>
    <row r="619">
      <c r="B619" s="12"/>
      <c r="C619" s="12"/>
      <c r="D619" s="12"/>
      <c r="H619" s="192"/>
      <c r="I619" s="192"/>
      <c r="J619" s="192"/>
      <c r="L619" s="189"/>
    </row>
    <row r="620">
      <c r="B620" s="12"/>
      <c r="C620" s="12"/>
      <c r="D620" s="12"/>
      <c r="H620" s="192"/>
      <c r="I620" s="192"/>
      <c r="J620" s="192"/>
      <c r="L620" s="189"/>
    </row>
    <row r="621">
      <c r="B621" s="12"/>
      <c r="C621" s="12"/>
      <c r="D621" s="12"/>
      <c r="H621" s="192"/>
      <c r="I621" s="192"/>
      <c r="J621" s="192"/>
      <c r="L621" s="189"/>
    </row>
    <row r="622">
      <c r="B622" s="12"/>
      <c r="C622" s="12"/>
      <c r="D622" s="12"/>
      <c r="H622" s="192"/>
      <c r="I622" s="192"/>
      <c r="J622" s="192"/>
      <c r="L622" s="189"/>
    </row>
    <row r="623">
      <c r="B623" s="12"/>
      <c r="C623" s="12"/>
      <c r="D623" s="12"/>
      <c r="H623" s="192"/>
      <c r="I623" s="192"/>
      <c r="J623" s="192"/>
      <c r="L623" s="189"/>
    </row>
    <row r="624">
      <c r="B624" s="12"/>
      <c r="C624" s="12"/>
      <c r="D624" s="12"/>
      <c r="H624" s="192"/>
      <c r="I624" s="192"/>
      <c r="J624" s="192"/>
      <c r="L624" s="189"/>
    </row>
    <row r="625">
      <c r="B625" s="12"/>
      <c r="C625" s="12"/>
      <c r="D625" s="12"/>
      <c r="H625" s="192"/>
      <c r="I625" s="192"/>
      <c r="J625" s="192"/>
      <c r="L625" s="189"/>
    </row>
    <row r="626">
      <c r="B626" s="12"/>
      <c r="C626" s="12"/>
      <c r="D626" s="12"/>
      <c r="H626" s="192"/>
      <c r="I626" s="192"/>
      <c r="J626" s="192"/>
      <c r="L626" s="189"/>
    </row>
    <row r="627">
      <c r="B627" s="12"/>
      <c r="C627" s="12"/>
      <c r="D627" s="12"/>
      <c r="H627" s="192"/>
      <c r="I627" s="192"/>
      <c r="J627" s="192"/>
      <c r="L627" s="189"/>
    </row>
    <row r="628">
      <c r="B628" s="12"/>
      <c r="C628" s="12"/>
      <c r="D628" s="12"/>
      <c r="H628" s="192"/>
      <c r="I628" s="192"/>
      <c r="J628" s="192"/>
      <c r="L628" s="189"/>
    </row>
    <row r="629">
      <c r="B629" s="12"/>
      <c r="C629" s="12"/>
      <c r="D629" s="12"/>
      <c r="H629" s="192"/>
      <c r="I629" s="192"/>
      <c r="J629" s="192"/>
      <c r="L629" s="189"/>
    </row>
    <row r="630">
      <c r="B630" s="12"/>
      <c r="C630" s="12"/>
      <c r="D630" s="12"/>
      <c r="H630" s="192"/>
      <c r="I630" s="192"/>
      <c r="J630" s="192"/>
      <c r="L630" s="189"/>
    </row>
    <row r="631">
      <c r="B631" s="12"/>
      <c r="C631" s="12"/>
      <c r="D631" s="12"/>
      <c r="H631" s="192"/>
      <c r="I631" s="192"/>
      <c r="J631" s="192"/>
      <c r="L631" s="189"/>
    </row>
    <row r="632">
      <c r="B632" s="12"/>
      <c r="C632" s="12"/>
      <c r="D632" s="12"/>
      <c r="H632" s="192"/>
      <c r="I632" s="192"/>
      <c r="J632" s="192"/>
      <c r="L632" s="189"/>
    </row>
    <row r="633">
      <c r="B633" s="12"/>
      <c r="C633" s="12"/>
      <c r="D633" s="12"/>
      <c r="H633" s="192"/>
      <c r="I633" s="192"/>
      <c r="J633" s="192"/>
      <c r="L633" s="189"/>
    </row>
    <row r="634">
      <c r="B634" s="12"/>
      <c r="C634" s="12"/>
      <c r="D634" s="12"/>
      <c r="H634" s="192"/>
      <c r="I634" s="192"/>
      <c r="J634" s="192"/>
      <c r="L634" s="189"/>
    </row>
    <row r="635">
      <c r="B635" s="12"/>
      <c r="C635" s="12"/>
      <c r="D635" s="12"/>
      <c r="H635" s="192"/>
      <c r="I635" s="192"/>
      <c r="J635" s="192"/>
      <c r="L635" s="189"/>
    </row>
    <row r="636">
      <c r="B636" s="12"/>
      <c r="C636" s="12"/>
      <c r="D636" s="12"/>
      <c r="H636" s="192"/>
      <c r="I636" s="192"/>
      <c r="J636" s="192"/>
      <c r="L636" s="189"/>
    </row>
    <row r="637">
      <c r="B637" s="12"/>
      <c r="C637" s="12"/>
      <c r="D637" s="12"/>
      <c r="H637" s="192"/>
      <c r="I637" s="192"/>
      <c r="J637" s="192"/>
      <c r="L637" s="189"/>
    </row>
    <row r="638">
      <c r="B638" s="12"/>
      <c r="C638" s="12"/>
      <c r="D638" s="12"/>
      <c r="H638" s="192"/>
      <c r="I638" s="192"/>
      <c r="J638" s="192"/>
      <c r="L638" s="189"/>
    </row>
    <row r="639">
      <c r="B639" s="12"/>
      <c r="C639" s="12"/>
      <c r="D639" s="12"/>
      <c r="H639" s="192"/>
      <c r="I639" s="192"/>
      <c r="J639" s="192"/>
      <c r="L639" s="189"/>
    </row>
    <row r="640">
      <c r="B640" s="12"/>
      <c r="C640" s="12"/>
      <c r="D640" s="12"/>
      <c r="H640" s="192"/>
      <c r="I640" s="192"/>
      <c r="J640" s="192"/>
      <c r="L640" s="189"/>
    </row>
    <row r="641">
      <c r="B641" s="12"/>
      <c r="C641" s="12"/>
      <c r="D641" s="12"/>
      <c r="H641" s="192"/>
      <c r="I641" s="192"/>
      <c r="J641" s="192"/>
      <c r="L641" s="189"/>
    </row>
    <row r="642">
      <c r="B642" s="12"/>
      <c r="C642" s="12"/>
      <c r="D642" s="12"/>
      <c r="H642" s="192"/>
      <c r="I642" s="192"/>
      <c r="J642" s="192"/>
      <c r="L642" s="189"/>
    </row>
    <row r="643">
      <c r="B643" s="12"/>
      <c r="C643" s="12"/>
      <c r="D643" s="12"/>
      <c r="H643" s="192"/>
      <c r="I643" s="192"/>
      <c r="J643" s="192"/>
      <c r="L643" s="189"/>
    </row>
    <row r="644">
      <c r="B644" s="12"/>
      <c r="C644" s="12"/>
      <c r="D644" s="12"/>
      <c r="H644" s="192"/>
      <c r="I644" s="192"/>
      <c r="J644" s="192"/>
      <c r="L644" s="189"/>
    </row>
    <row r="645">
      <c r="B645" s="12"/>
      <c r="C645" s="12"/>
      <c r="D645" s="12"/>
      <c r="H645" s="192"/>
      <c r="I645" s="192"/>
      <c r="J645" s="192"/>
      <c r="L645" s="189"/>
    </row>
    <row r="646">
      <c r="B646" s="12"/>
      <c r="C646" s="12"/>
      <c r="D646" s="12"/>
      <c r="H646" s="192"/>
      <c r="I646" s="192"/>
      <c r="J646" s="192"/>
      <c r="L646" s="189"/>
    </row>
    <row r="647">
      <c r="B647" s="12"/>
      <c r="C647" s="12"/>
      <c r="D647" s="12"/>
      <c r="H647" s="192"/>
      <c r="I647" s="192"/>
      <c r="J647" s="192"/>
      <c r="L647" s="189"/>
    </row>
    <row r="648">
      <c r="B648" s="12"/>
      <c r="C648" s="12"/>
      <c r="D648" s="12"/>
      <c r="H648" s="192"/>
      <c r="I648" s="192"/>
      <c r="J648" s="192"/>
      <c r="L648" s="189"/>
    </row>
    <row r="649">
      <c r="B649" s="12"/>
      <c r="C649" s="12"/>
      <c r="D649" s="12"/>
      <c r="H649" s="192"/>
      <c r="I649" s="192"/>
      <c r="J649" s="192"/>
      <c r="L649" s="189"/>
    </row>
    <row r="650">
      <c r="B650" s="12"/>
      <c r="C650" s="12"/>
      <c r="D650" s="12"/>
      <c r="H650" s="192"/>
      <c r="I650" s="192"/>
      <c r="J650" s="192"/>
      <c r="L650" s="189"/>
    </row>
    <row r="651">
      <c r="B651" s="12"/>
      <c r="C651" s="12"/>
      <c r="D651" s="12"/>
      <c r="H651" s="192"/>
      <c r="I651" s="192"/>
      <c r="J651" s="192"/>
      <c r="L651" s="189"/>
    </row>
    <row r="652">
      <c r="B652" s="12"/>
      <c r="C652" s="12"/>
      <c r="D652" s="12"/>
      <c r="H652" s="192"/>
      <c r="I652" s="192"/>
      <c r="J652" s="192"/>
      <c r="L652" s="189"/>
    </row>
    <row r="653">
      <c r="B653" s="12"/>
      <c r="C653" s="12"/>
      <c r="D653" s="12"/>
      <c r="H653" s="192"/>
      <c r="I653" s="192"/>
      <c r="J653" s="192"/>
      <c r="L653" s="189"/>
    </row>
    <row r="654">
      <c r="B654" s="12"/>
      <c r="C654" s="12"/>
      <c r="D654" s="12"/>
      <c r="H654" s="192"/>
      <c r="I654" s="192"/>
      <c r="J654" s="192"/>
      <c r="L654" s="189"/>
    </row>
    <row r="655">
      <c r="B655" s="12"/>
      <c r="C655" s="12"/>
      <c r="D655" s="12"/>
      <c r="H655" s="192"/>
      <c r="I655" s="192"/>
      <c r="J655" s="192"/>
      <c r="L655" s="189"/>
    </row>
    <row r="656">
      <c r="B656" s="12"/>
      <c r="C656" s="12"/>
      <c r="D656" s="12"/>
      <c r="H656" s="192"/>
      <c r="I656" s="192"/>
      <c r="J656" s="192"/>
      <c r="L656" s="189"/>
    </row>
    <row r="657">
      <c r="B657" s="12"/>
      <c r="C657" s="12"/>
      <c r="D657" s="12"/>
      <c r="H657" s="192"/>
      <c r="I657" s="192"/>
      <c r="J657" s="192"/>
      <c r="L657" s="189"/>
    </row>
    <row r="658">
      <c r="B658" s="12"/>
      <c r="C658" s="12"/>
      <c r="D658" s="12"/>
      <c r="H658" s="192"/>
      <c r="I658" s="192"/>
      <c r="J658" s="192"/>
      <c r="L658" s="189"/>
    </row>
    <row r="659">
      <c r="B659" s="12"/>
      <c r="C659" s="12"/>
      <c r="D659" s="12"/>
      <c r="H659" s="192"/>
      <c r="I659" s="192"/>
      <c r="J659" s="192"/>
      <c r="L659" s="189"/>
    </row>
    <row r="660">
      <c r="B660" s="12"/>
      <c r="C660" s="12"/>
      <c r="D660" s="12"/>
      <c r="H660" s="192"/>
      <c r="I660" s="192"/>
      <c r="J660" s="192"/>
      <c r="L660" s="189"/>
    </row>
    <row r="661">
      <c r="B661" s="12"/>
      <c r="C661" s="12"/>
      <c r="D661" s="12"/>
      <c r="H661" s="192"/>
      <c r="I661" s="192"/>
      <c r="J661" s="192"/>
      <c r="L661" s="189"/>
    </row>
    <row r="662">
      <c r="B662" s="12"/>
      <c r="C662" s="12"/>
      <c r="D662" s="12"/>
      <c r="H662" s="192"/>
      <c r="I662" s="192"/>
      <c r="J662" s="192"/>
      <c r="L662" s="189"/>
    </row>
    <row r="663">
      <c r="B663" s="12"/>
      <c r="C663" s="12"/>
      <c r="D663" s="12"/>
      <c r="H663" s="192"/>
      <c r="I663" s="192"/>
      <c r="J663" s="192"/>
      <c r="L663" s="189"/>
    </row>
    <row r="664">
      <c r="B664" s="12"/>
      <c r="C664" s="12"/>
      <c r="D664" s="12"/>
      <c r="H664" s="192"/>
      <c r="I664" s="192"/>
      <c r="J664" s="192"/>
      <c r="L664" s="189"/>
    </row>
    <row r="665">
      <c r="B665" s="12"/>
      <c r="C665" s="12"/>
      <c r="D665" s="12"/>
      <c r="H665" s="192"/>
      <c r="I665" s="192"/>
      <c r="J665" s="192"/>
      <c r="L665" s="189"/>
    </row>
    <row r="666">
      <c r="B666" s="12"/>
      <c r="C666" s="12"/>
      <c r="D666" s="12"/>
      <c r="H666" s="192"/>
      <c r="I666" s="192"/>
      <c r="J666" s="192"/>
      <c r="L666" s="189"/>
    </row>
    <row r="667">
      <c r="B667" s="12"/>
      <c r="C667" s="12"/>
      <c r="D667" s="12"/>
      <c r="H667" s="192"/>
      <c r="I667" s="192"/>
      <c r="J667" s="192"/>
      <c r="L667" s="189"/>
    </row>
    <row r="668">
      <c r="B668" s="12"/>
      <c r="C668" s="12"/>
      <c r="D668" s="12"/>
      <c r="H668" s="192"/>
      <c r="I668" s="192"/>
      <c r="J668" s="192"/>
      <c r="L668" s="189"/>
    </row>
    <row r="669">
      <c r="B669" s="12"/>
      <c r="C669" s="12"/>
      <c r="D669" s="12"/>
      <c r="H669" s="192"/>
      <c r="I669" s="192"/>
      <c r="J669" s="192"/>
      <c r="L669" s="189"/>
    </row>
    <row r="670">
      <c r="B670" s="12"/>
      <c r="C670" s="12"/>
      <c r="D670" s="12"/>
      <c r="H670" s="192"/>
      <c r="I670" s="192"/>
      <c r="J670" s="192"/>
      <c r="L670" s="189"/>
    </row>
    <row r="671">
      <c r="B671" s="12"/>
      <c r="C671" s="12"/>
      <c r="D671" s="12"/>
      <c r="H671" s="192"/>
      <c r="I671" s="192"/>
      <c r="J671" s="192"/>
      <c r="L671" s="189"/>
    </row>
    <row r="672">
      <c r="B672" s="12"/>
      <c r="C672" s="12"/>
      <c r="D672" s="12"/>
      <c r="H672" s="192"/>
      <c r="I672" s="192"/>
      <c r="J672" s="192"/>
      <c r="L672" s="189"/>
    </row>
    <row r="673">
      <c r="B673" s="12"/>
      <c r="C673" s="12"/>
      <c r="D673" s="12"/>
      <c r="H673" s="192"/>
      <c r="I673" s="192"/>
      <c r="J673" s="192"/>
      <c r="L673" s="189"/>
    </row>
    <row r="674">
      <c r="B674" s="12"/>
      <c r="C674" s="12"/>
      <c r="D674" s="12"/>
      <c r="H674" s="192"/>
      <c r="I674" s="192"/>
      <c r="J674" s="192"/>
      <c r="L674" s="189"/>
    </row>
    <row r="675">
      <c r="B675" s="12"/>
      <c r="C675" s="12"/>
      <c r="D675" s="12"/>
      <c r="H675" s="192"/>
      <c r="I675" s="192"/>
      <c r="J675" s="192"/>
      <c r="L675" s="189"/>
    </row>
    <row r="676">
      <c r="B676" s="12"/>
      <c r="C676" s="12"/>
      <c r="D676" s="12"/>
      <c r="H676" s="192"/>
      <c r="I676" s="192"/>
      <c r="J676" s="192"/>
      <c r="L676" s="189"/>
    </row>
    <row r="677">
      <c r="B677" s="12"/>
      <c r="C677" s="12"/>
      <c r="D677" s="12"/>
      <c r="H677" s="192"/>
      <c r="I677" s="192"/>
      <c r="J677" s="192"/>
      <c r="L677" s="189"/>
    </row>
    <row r="678">
      <c r="B678" s="12"/>
      <c r="C678" s="12"/>
      <c r="D678" s="12"/>
      <c r="H678" s="192"/>
      <c r="I678" s="192"/>
      <c r="J678" s="192"/>
      <c r="L678" s="189"/>
    </row>
    <row r="679">
      <c r="B679" s="12"/>
      <c r="C679" s="12"/>
      <c r="D679" s="12"/>
      <c r="H679" s="192"/>
      <c r="I679" s="192"/>
      <c r="J679" s="192"/>
      <c r="L679" s="189"/>
    </row>
    <row r="680">
      <c r="B680" s="12"/>
      <c r="C680" s="12"/>
      <c r="D680" s="12"/>
      <c r="H680" s="192"/>
      <c r="I680" s="192"/>
      <c r="J680" s="192"/>
      <c r="L680" s="189"/>
    </row>
    <row r="681">
      <c r="B681" s="12"/>
      <c r="C681" s="12"/>
      <c r="D681" s="12"/>
      <c r="H681" s="192"/>
      <c r="I681" s="192"/>
      <c r="J681" s="192"/>
      <c r="L681" s="189"/>
    </row>
    <row r="682">
      <c r="B682" s="12"/>
      <c r="C682" s="12"/>
      <c r="D682" s="12"/>
      <c r="H682" s="192"/>
      <c r="I682" s="192"/>
      <c r="J682" s="192"/>
      <c r="L682" s="189"/>
    </row>
    <row r="683">
      <c r="B683" s="12"/>
      <c r="C683" s="12"/>
      <c r="D683" s="12"/>
      <c r="H683" s="192"/>
      <c r="I683" s="192"/>
      <c r="J683" s="192"/>
      <c r="L683" s="189"/>
    </row>
    <row r="684">
      <c r="B684" s="12"/>
      <c r="C684" s="12"/>
      <c r="D684" s="12"/>
      <c r="H684" s="192"/>
      <c r="I684" s="192"/>
      <c r="J684" s="192"/>
      <c r="L684" s="189"/>
    </row>
    <row r="685">
      <c r="B685" s="12"/>
      <c r="C685" s="12"/>
      <c r="D685" s="12"/>
      <c r="H685" s="192"/>
      <c r="I685" s="192"/>
      <c r="J685" s="192"/>
      <c r="L685" s="189"/>
    </row>
    <row r="686">
      <c r="B686" s="12"/>
      <c r="C686" s="12"/>
      <c r="D686" s="12"/>
      <c r="H686" s="192"/>
      <c r="I686" s="192"/>
      <c r="J686" s="192"/>
      <c r="L686" s="189"/>
    </row>
    <row r="687">
      <c r="B687" s="12"/>
      <c r="C687" s="12"/>
      <c r="D687" s="12"/>
      <c r="H687" s="192"/>
      <c r="I687" s="192"/>
      <c r="J687" s="192"/>
      <c r="L687" s="189"/>
    </row>
    <row r="688">
      <c r="B688" s="12"/>
      <c r="C688" s="12"/>
      <c r="D688" s="12"/>
      <c r="H688" s="192"/>
      <c r="I688" s="192"/>
      <c r="J688" s="192"/>
      <c r="L688" s="189"/>
    </row>
    <row r="689">
      <c r="B689" s="12"/>
      <c r="C689" s="12"/>
      <c r="D689" s="12"/>
      <c r="H689" s="192"/>
      <c r="I689" s="192"/>
      <c r="J689" s="192"/>
      <c r="L689" s="189"/>
    </row>
    <row r="690">
      <c r="B690" s="12"/>
      <c r="C690" s="12"/>
      <c r="D690" s="12"/>
      <c r="H690" s="192"/>
      <c r="I690" s="192"/>
      <c r="J690" s="192"/>
      <c r="L690" s="189"/>
    </row>
    <row r="691">
      <c r="B691" s="12"/>
      <c r="C691" s="12"/>
      <c r="D691" s="12"/>
      <c r="H691" s="192"/>
      <c r="I691" s="192"/>
      <c r="J691" s="192"/>
      <c r="L691" s="189"/>
    </row>
    <row r="692">
      <c r="B692" s="12"/>
      <c r="C692" s="12"/>
      <c r="D692" s="12"/>
      <c r="H692" s="192"/>
      <c r="I692" s="192"/>
      <c r="J692" s="192"/>
      <c r="L692" s="189"/>
    </row>
    <row r="693">
      <c r="B693" s="12"/>
      <c r="C693" s="12"/>
      <c r="D693" s="12"/>
      <c r="H693" s="192"/>
      <c r="I693" s="192"/>
      <c r="J693" s="192"/>
      <c r="L693" s="189"/>
    </row>
    <row r="694">
      <c r="B694" s="12"/>
      <c r="C694" s="12"/>
      <c r="D694" s="12"/>
      <c r="H694" s="192"/>
      <c r="I694" s="192"/>
      <c r="J694" s="192"/>
      <c r="L694" s="189"/>
    </row>
    <row r="695">
      <c r="B695" s="12"/>
      <c r="C695" s="12"/>
      <c r="D695" s="12"/>
      <c r="H695" s="192"/>
      <c r="I695" s="192"/>
      <c r="J695" s="192"/>
      <c r="L695" s="189"/>
    </row>
    <row r="696">
      <c r="B696" s="12"/>
      <c r="C696" s="12"/>
      <c r="D696" s="12"/>
      <c r="H696" s="192"/>
      <c r="I696" s="192"/>
      <c r="J696" s="192"/>
      <c r="L696" s="189"/>
    </row>
    <row r="697">
      <c r="B697" s="12"/>
      <c r="C697" s="12"/>
      <c r="D697" s="12"/>
      <c r="H697" s="192"/>
      <c r="I697" s="192"/>
      <c r="J697" s="192"/>
      <c r="L697" s="189"/>
    </row>
    <row r="698">
      <c r="B698" s="12"/>
      <c r="C698" s="12"/>
      <c r="D698" s="12"/>
      <c r="H698" s="192"/>
      <c r="I698" s="192"/>
      <c r="J698" s="192"/>
      <c r="L698" s="189"/>
    </row>
    <row r="699">
      <c r="B699" s="12"/>
      <c r="C699" s="12"/>
      <c r="D699" s="12"/>
      <c r="H699" s="192"/>
      <c r="I699" s="192"/>
      <c r="J699" s="192"/>
      <c r="L699" s="189"/>
    </row>
    <row r="700">
      <c r="B700" s="12"/>
      <c r="C700" s="12"/>
      <c r="D700" s="12"/>
      <c r="H700" s="192"/>
      <c r="I700" s="192"/>
      <c r="J700" s="192"/>
      <c r="L700" s="189"/>
    </row>
    <row r="701">
      <c r="B701" s="12"/>
      <c r="C701" s="12"/>
      <c r="D701" s="12"/>
      <c r="H701" s="192"/>
      <c r="I701" s="192"/>
      <c r="J701" s="192"/>
      <c r="L701" s="189"/>
    </row>
    <row r="702">
      <c r="B702" s="12"/>
      <c r="C702" s="12"/>
      <c r="D702" s="12"/>
      <c r="H702" s="192"/>
      <c r="I702" s="192"/>
      <c r="J702" s="192"/>
      <c r="L702" s="189"/>
    </row>
    <row r="703">
      <c r="B703" s="12"/>
      <c r="C703" s="12"/>
      <c r="D703" s="12"/>
      <c r="H703" s="192"/>
      <c r="I703" s="192"/>
      <c r="J703" s="192"/>
      <c r="L703" s="189"/>
    </row>
    <row r="704">
      <c r="B704" s="12"/>
      <c r="C704" s="12"/>
      <c r="D704" s="12"/>
      <c r="H704" s="192"/>
      <c r="I704" s="192"/>
      <c r="J704" s="192"/>
      <c r="L704" s="189"/>
    </row>
    <row r="705">
      <c r="B705" s="12"/>
      <c r="C705" s="12"/>
      <c r="D705" s="12"/>
      <c r="H705" s="192"/>
      <c r="I705" s="192"/>
      <c r="J705" s="192"/>
      <c r="L705" s="189"/>
    </row>
    <row r="706">
      <c r="B706" s="12"/>
      <c r="C706" s="12"/>
      <c r="D706" s="12"/>
      <c r="H706" s="192"/>
      <c r="I706" s="192"/>
      <c r="J706" s="192"/>
      <c r="L706" s="189"/>
    </row>
    <row r="707">
      <c r="B707" s="12"/>
      <c r="C707" s="12"/>
      <c r="D707" s="12"/>
      <c r="H707" s="192"/>
      <c r="I707" s="192"/>
      <c r="J707" s="192"/>
      <c r="L707" s="189"/>
    </row>
    <row r="708">
      <c r="B708" s="12"/>
      <c r="C708" s="12"/>
      <c r="D708" s="12"/>
      <c r="H708" s="192"/>
      <c r="I708" s="192"/>
      <c r="J708" s="192"/>
      <c r="L708" s="189"/>
    </row>
    <row r="709">
      <c r="B709" s="12"/>
      <c r="C709" s="12"/>
      <c r="D709" s="12"/>
      <c r="H709" s="192"/>
      <c r="I709" s="192"/>
      <c r="J709" s="192"/>
      <c r="L709" s="189"/>
    </row>
    <row r="710">
      <c r="B710" s="12"/>
      <c r="C710" s="12"/>
      <c r="D710" s="12"/>
      <c r="H710" s="192"/>
      <c r="I710" s="192"/>
      <c r="J710" s="192"/>
      <c r="L710" s="189"/>
    </row>
    <row r="711">
      <c r="B711" s="12"/>
      <c r="C711" s="12"/>
      <c r="D711" s="12"/>
      <c r="H711" s="192"/>
      <c r="I711" s="192"/>
      <c r="J711" s="192"/>
      <c r="L711" s="189"/>
    </row>
    <row r="712">
      <c r="B712" s="12"/>
      <c r="C712" s="12"/>
      <c r="D712" s="12"/>
      <c r="H712" s="192"/>
      <c r="I712" s="192"/>
      <c r="J712" s="192"/>
      <c r="L712" s="189"/>
    </row>
    <row r="713">
      <c r="B713" s="12"/>
      <c r="C713" s="12"/>
      <c r="D713" s="12"/>
      <c r="H713" s="192"/>
      <c r="I713" s="192"/>
      <c r="J713" s="192"/>
      <c r="L713" s="189"/>
    </row>
    <row r="714">
      <c r="B714" s="12"/>
      <c r="C714" s="12"/>
      <c r="D714" s="12"/>
      <c r="H714" s="192"/>
      <c r="I714" s="192"/>
      <c r="J714" s="192"/>
      <c r="L714" s="189"/>
    </row>
    <row r="715">
      <c r="B715" s="12"/>
      <c r="C715" s="12"/>
      <c r="D715" s="12"/>
      <c r="H715" s="192"/>
      <c r="I715" s="192"/>
      <c r="J715" s="192"/>
      <c r="L715" s="189"/>
    </row>
    <row r="716">
      <c r="B716" s="12"/>
      <c r="C716" s="12"/>
      <c r="D716" s="12"/>
      <c r="H716" s="192"/>
      <c r="I716" s="192"/>
      <c r="J716" s="192"/>
      <c r="L716" s="189"/>
    </row>
    <row r="717">
      <c r="B717" s="12"/>
      <c r="C717" s="12"/>
      <c r="D717" s="12"/>
      <c r="H717" s="192"/>
      <c r="I717" s="192"/>
      <c r="J717" s="192"/>
      <c r="L717" s="189"/>
    </row>
    <row r="718">
      <c r="B718" s="12"/>
      <c r="C718" s="12"/>
      <c r="D718" s="12"/>
      <c r="H718" s="192"/>
      <c r="I718" s="192"/>
      <c r="J718" s="192"/>
      <c r="L718" s="189"/>
    </row>
    <row r="719">
      <c r="B719" s="12"/>
      <c r="C719" s="12"/>
      <c r="D719" s="12"/>
      <c r="H719" s="192"/>
      <c r="I719" s="192"/>
      <c r="J719" s="192"/>
      <c r="L719" s="189"/>
    </row>
    <row r="720">
      <c r="B720" s="12"/>
      <c r="C720" s="12"/>
      <c r="D720" s="12"/>
      <c r="H720" s="192"/>
      <c r="I720" s="192"/>
      <c r="J720" s="192"/>
      <c r="L720" s="189"/>
    </row>
    <row r="721">
      <c r="B721" s="12"/>
      <c r="C721" s="12"/>
      <c r="D721" s="12"/>
      <c r="H721" s="192"/>
      <c r="I721" s="192"/>
      <c r="J721" s="192"/>
      <c r="L721" s="189"/>
    </row>
    <row r="722">
      <c r="B722" s="12"/>
      <c r="C722" s="12"/>
      <c r="D722" s="12"/>
      <c r="H722" s="192"/>
      <c r="I722" s="192"/>
      <c r="J722" s="192"/>
      <c r="L722" s="189"/>
    </row>
    <row r="723">
      <c r="B723" s="12"/>
      <c r="C723" s="12"/>
      <c r="D723" s="12"/>
      <c r="H723" s="192"/>
      <c r="I723" s="192"/>
      <c r="J723" s="192"/>
      <c r="L723" s="189"/>
    </row>
    <row r="724">
      <c r="B724" s="12"/>
      <c r="C724" s="12"/>
      <c r="D724" s="12"/>
      <c r="H724" s="192"/>
      <c r="I724" s="192"/>
      <c r="J724" s="192"/>
      <c r="L724" s="189"/>
    </row>
    <row r="725">
      <c r="B725" s="12"/>
      <c r="C725" s="12"/>
      <c r="D725" s="12"/>
      <c r="H725" s="192"/>
      <c r="I725" s="192"/>
      <c r="J725" s="192"/>
      <c r="L725" s="189"/>
    </row>
    <row r="726">
      <c r="B726" s="12"/>
      <c r="C726" s="12"/>
      <c r="D726" s="12"/>
      <c r="H726" s="192"/>
      <c r="I726" s="192"/>
      <c r="J726" s="192"/>
      <c r="L726" s="189"/>
    </row>
    <row r="727">
      <c r="B727" s="12"/>
      <c r="C727" s="12"/>
      <c r="D727" s="12"/>
      <c r="H727" s="192"/>
      <c r="I727" s="192"/>
      <c r="J727" s="192"/>
      <c r="L727" s="189"/>
    </row>
    <row r="728">
      <c r="B728" s="12"/>
      <c r="C728" s="12"/>
      <c r="D728" s="12"/>
      <c r="H728" s="192"/>
      <c r="I728" s="192"/>
      <c r="J728" s="192"/>
      <c r="L728" s="189"/>
    </row>
    <row r="729">
      <c r="B729" s="12"/>
      <c r="C729" s="12"/>
      <c r="D729" s="12"/>
      <c r="H729" s="192"/>
      <c r="I729" s="192"/>
      <c r="J729" s="192"/>
      <c r="L729" s="189"/>
    </row>
    <row r="730">
      <c r="B730" s="12"/>
      <c r="C730" s="12"/>
      <c r="D730" s="12"/>
      <c r="H730" s="192"/>
      <c r="I730" s="192"/>
      <c r="J730" s="192"/>
      <c r="L730" s="189"/>
    </row>
    <row r="731">
      <c r="B731" s="12"/>
      <c r="C731" s="12"/>
      <c r="D731" s="12"/>
      <c r="H731" s="192"/>
      <c r="I731" s="192"/>
      <c r="J731" s="192"/>
      <c r="L731" s="189"/>
    </row>
    <row r="732">
      <c r="B732" s="12"/>
      <c r="C732" s="12"/>
      <c r="D732" s="12"/>
      <c r="H732" s="192"/>
      <c r="I732" s="192"/>
      <c r="J732" s="192"/>
      <c r="L732" s="189"/>
    </row>
    <row r="733">
      <c r="B733" s="12"/>
      <c r="C733" s="12"/>
      <c r="D733" s="12"/>
      <c r="H733" s="192"/>
      <c r="I733" s="192"/>
      <c r="J733" s="192"/>
      <c r="L733" s="189"/>
    </row>
    <row r="734">
      <c r="B734" s="12"/>
      <c r="C734" s="12"/>
      <c r="D734" s="12"/>
      <c r="H734" s="192"/>
      <c r="I734" s="192"/>
      <c r="J734" s="192"/>
      <c r="L734" s="189"/>
    </row>
    <row r="735">
      <c r="B735" s="12"/>
      <c r="C735" s="12"/>
      <c r="D735" s="12"/>
      <c r="H735" s="192"/>
      <c r="I735" s="192"/>
      <c r="J735" s="192"/>
      <c r="L735" s="189"/>
    </row>
    <row r="736">
      <c r="B736" s="12"/>
      <c r="C736" s="12"/>
      <c r="D736" s="12"/>
      <c r="H736" s="192"/>
      <c r="I736" s="192"/>
      <c r="J736" s="192"/>
      <c r="L736" s="189"/>
    </row>
    <row r="737">
      <c r="B737" s="12"/>
      <c r="C737" s="12"/>
      <c r="D737" s="12"/>
      <c r="H737" s="192"/>
      <c r="I737" s="192"/>
      <c r="J737" s="192"/>
      <c r="L737" s="189"/>
    </row>
    <row r="738">
      <c r="B738" s="12"/>
      <c r="C738" s="12"/>
      <c r="D738" s="12"/>
      <c r="H738" s="192"/>
      <c r="I738" s="192"/>
      <c r="J738" s="192"/>
      <c r="L738" s="189"/>
    </row>
    <row r="739">
      <c r="B739" s="12"/>
      <c r="C739" s="12"/>
      <c r="D739" s="12"/>
      <c r="H739" s="192"/>
      <c r="I739" s="192"/>
      <c r="J739" s="192"/>
      <c r="L739" s="189"/>
    </row>
    <row r="740">
      <c r="B740" s="12"/>
      <c r="C740" s="12"/>
      <c r="D740" s="12"/>
      <c r="H740" s="192"/>
      <c r="I740" s="192"/>
      <c r="J740" s="192"/>
      <c r="L740" s="189"/>
    </row>
    <row r="741">
      <c r="B741" s="12"/>
      <c r="C741" s="12"/>
      <c r="D741" s="12"/>
      <c r="H741" s="192"/>
      <c r="I741" s="192"/>
      <c r="J741" s="192"/>
      <c r="L741" s="189"/>
    </row>
    <row r="742">
      <c r="B742" s="12"/>
      <c r="C742" s="12"/>
      <c r="D742" s="12"/>
      <c r="H742" s="192"/>
      <c r="I742" s="192"/>
      <c r="J742" s="192"/>
      <c r="L742" s="189"/>
    </row>
    <row r="743">
      <c r="B743" s="12"/>
      <c r="C743" s="12"/>
      <c r="D743" s="12"/>
      <c r="H743" s="192"/>
      <c r="I743" s="192"/>
      <c r="J743" s="192"/>
      <c r="L743" s="189"/>
    </row>
    <row r="744">
      <c r="B744" s="12"/>
      <c r="C744" s="12"/>
      <c r="D744" s="12"/>
      <c r="H744" s="192"/>
      <c r="I744" s="192"/>
      <c r="J744" s="192"/>
      <c r="L744" s="189"/>
    </row>
    <row r="745">
      <c r="B745" s="12"/>
      <c r="C745" s="12"/>
      <c r="D745" s="12"/>
      <c r="H745" s="192"/>
      <c r="I745" s="192"/>
      <c r="J745" s="192"/>
      <c r="L745" s="189"/>
    </row>
    <row r="746">
      <c r="B746" s="12"/>
      <c r="C746" s="12"/>
      <c r="D746" s="12"/>
      <c r="H746" s="192"/>
      <c r="I746" s="192"/>
      <c r="J746" s="192"/>
      <c r="L746" s="189"/>
    </row>
    <row r="747">
      <c r="B747" s="12"/>
      <c r="C747" s="12"/>
      <c r="D747" s="12"/>
      <c r="H747" s="192"/>
      <c r="I747" s="192"/>
      <c r="J747" s="192"/>
      <c r="L747" s="189"/>
    </row>
    <row r="748">
      <c r="B748" s="12"/>
      <c r="C748" s="12"/>
      <c r="D748" s="12"/>
      <c r="H748" s="192"/>
      <c r="I748" s="192"/>
      <c r="J748" s="192"/>
      <c r="L748" s="189"/>
    </row>
    <row r="749">
      <c r="B749" s="12"/>
      <c r="C749" s="12"/>
      <c r="D749" s="12"/>
      <c r="H749" s="192"/>
      <c r="I749" s="192"/>
      <c r="J749" s="192"/>
      <c r="L749" s="189"/>
    </row>
    <row r="750">
      <c r="B750" s="12"/>
      <c r="C750" s="12"/>
      <c r="D750" s="12"/>
      <c r="H750" s="192"/>
      <c r="I750" s="192"/>
      <c r="J750" s="192"/>
      <c r="L750" s="189"/>
    </row>
    <row r="751">
      <c r="B751" s="12"/>
      <c r="C751" s="12"/>
      <c r="D751" s="12"/>
      <c r="H751" s="192"/>
      <c r="I751" s="192"/>
      <c r="J751" s="192"/>
      <c r="L751" s="189"/>
    </row>
    <row r="752">
      <c r="B752" s="12"/>
      <c r="C752" s="12"/>
      <c r="D752" s="12"/>
      <c r="H752" s="192"/>
      <c r="I752" s="192"/>
      <c r="J752" s="192"/>
      <c r="L752" s="189"/>
    </row>
    <row r="753">
      <c r="B753" s="12"/>
      <c r="C753" s="12"/>
      <c r="D753" s="12"/>
      <c r="H753" s="192"/>
      <c r="I753" s="192"/>
      <c r="J753" s="192"/>
      <c r="L753" s="189"/>
    </row>
    <row r="754">
      <c r="B754" s="12"/>
      <c r="C754" s="12"/>
      <c r="D754" s="12"/>
      <c r="H754" s="192"/>
      <c r="I754" s="192"/>
      <c r="J754" s="192"/>
      <c r="L754" s="189"/>
    </row>
    <row r="755">
      <c r="B755" s="12"/>
      <c r="C755" s="12"/>
      <c r="D755" s="12"/>
      <c r="H755" s="192"/>
      <c r="I755" s="192"/>
      <c r="J755" s="192"/>
      <c r="L755" s="189"/>
    </row>
    <row r="756">
      <c r="B756" s="12"/>
      <c r="C756" s="12"/>
      <c r="D756" s="12"/>
      <c r="H756" s="192"/>
      <c r="I756" s="192"/>
      <c r="J756" s="192"/>
      <c r="L756" s="189"/>
    </row>
    <row r="757">
      <c r="B757" s="12"/>
      <c r="C757" s="12"/>
      <c r="D757" s="12"/>
      <c r="H757" s="192"/>
      <c r="I757" s="192"/>
      <c r="J757" s="192"/>
      <c r="L757" s="189"/>
    </row>
    <row r="758">
      <c r="B758" s="12"/>
      <c r="C758" s="12"/>
      <c r="D758" s="12"/>
      <c r="H758" s="192"/>
      <c r="I758" s="192"/>
      <c r="J758" s="192"/>
      <c r="L758" s="189"/>
    </row>
    <row r="759">
      <c r="B759" s="12"/>
      <c r="C759" s="12"/>
      <c r="D759" s="12"/>
      <c r="H759" s="192"/>
      <c r="I759" s="192"/>
      <c r="J759" s="192"/>
      <c r="L759" s="189"/>
    </row>
    <row r="760">
      <c r="B760" s="12"/>
      <c r="C760" s="12"/>
      <c r="D760" s="12"/>
      <c r="H760" s="192"/>
      <c r="I760" s="192"/>
      <c r="J760" s="192"/>
      <c r="L760" s="189"/>
    </row>
    <row r="761">
      <c r="B761" s="12"/>
      <c r="C761" s="12"/>
      <c r="D761" s="12"/>
      <c r="H761" s="192"/>
      <c r="I761" s="192"/>
      <c r="J761" s="192"/>
      <c r="L761" s="189"/>
    </row>
    <row r="762">
      <c r="B762" s="12"/>
      <c r="C762" s="12"/>
      <c r="D762" s="12"/>
      <c r="H762" s="192"/>
      <c r="I762" s="192"/>
      <c r="J762" s="192"/>
      <c r="L762" s="189"/>
    </row>
    <row r="763">
      <c r="B763" s="12"/>
      <c r="C763" s="12"/>
      <c r="D763" s="12"/>
      <c r="H763" s="192"/>
      <c r="I763" s="192"/>
      <c r="J763" s="192"/>
      <c r="L763" s="189"/>
    </row>
    <row r="764">
      <c r="B764" s="12"/>
      <c r="C764" s="12"/>
      <c r="D764" s="12"/>
      <c r="H764" s="192"/>
      <c r="I764" s="192"/>
      <c r="J764" s="192"/>
      <c r="L764" s="189"/>
    </row>
    <row r="765">
      <c r="B765" s="12"/>
      <c r="C765" s="12"/>
      <c r="D765" s="12"/>
      <c r="H765" s="192"/>
      <c r="I765" s="192"/>
      <c r="J765" s="192"/>
      <c r="L765" s="189"/>
    </row>
    <row r="766">
      <c r="B766" s="12"/>
      <c r="C766" s="12"/>
      <c r="D766" s="12"/>
      <c r="H766" s="192"/>
      <c r="I766" s="192"/>
      <c r="J766" s="192"/>
      <c r="L766" s="189"/>
    </row>
    <row r="767">
      <c r="B767" s="12"/>
      <c r="C767" s="12"/>
      <c r="D767" s="12"/>
      <c r="H767" s="192"/>
      <c r="I767" s="192"/>
      <c r="J767" s="192"/>
      <c r="L767" s="189"/>
    </row>
    <row r="768">
      <c r="B768" s="12"/>
      <c r="C768" s="12"/>
      <c r="D768" s="12"/>
      <c r="H768" s="192"/>
      <c r="I768" s="192"/>
      <c r="J768" s="192"/>
      <c r="L768" s="189"/>
    </row>
    <row r="769">
      <c r="B769" s="12"/>
      <c r="C769" s="12"/>
      <c r="D769" s="12"/>
      <c r="H769" s="192"/>
      <c r="I769" s="192"/>
      <c r="J769" s="192"/>
      <c r="L769" s="189"/>
    </row>
    <row r="770">
      <c r="B770" s="12"/>
      <c r="C770" s="12"/>
      <c r="D770" s="12"/>
      <c r="H770" s="192"/>
      <c r="I770" s="192"/>
      <c r="J770" s="192"/>
      <c r="L770" s="189"/>
    </row>
    <row r="771">
      <c r="B771" s="12"/>
      <c r="C771" s="12"/>
      <c r="D771" s="12"/>
      <c r="H771" s="192"/>
      <c r="I771" s="192"/>
      <c r="J771" s="192"/>
      <c r="L771" s="189"/>
    </row>
    <row r="772">
      <c r="B772" s="12"/>
      <c r="C772" s="12"/>
      <c r="D772" s="12"/>
      <c r="H772" s="192"/>
      <c r="I772" s="192"/>
      <c r="J772" s="192"/>
      <c r="L772" s="189"/>
    </row>
    <row r="773">
      <c r="B773" s="12"/>
      <c r="C773" s="12"/>
      <c r="D773" s="12"/>
      <c r="H773" s="192"/>
      <c r="I773" s="192"/>
      <c r="J773" s="192"/>
      <c r="L773" s="189"/>
    </row>
    <row r="774">
      <c r="B774" s="12"/>
      <c r="C774" s="12"/>
      <c r="D774" s="12"/>
      <c r="H774" s="192"/>
      <c r="I774" s="192"/>
      <c r="J774" s="192"/>
      <c r="L774" s="189"/>
    </row>
    <row r="775">
      <c r="B775" s="12"/>
      <c r="C775" s="12"/>
      <c r="D775" s="12"/>
      <c r="H775" s="192"/>
      <c r="I775" s="192"/>
      <c r="J775" s="192"/>
      <c r="L775" s="189"/>
    </row>
    <row r="776">
      <c r="B776" s="12"/>
      <c r="C776" s="12"/>
      <c r="D776" s="12"/>
      <c r="H776" s="192"/>
      <c r="I776" s="192"/>
      <c r="J776" s="192"/>
      <c r="L776" s="189"/>
    </row>
    <row r="777">
      <c r="B777" s="12"/>
      <c r="C777" s="12"/>
      <c r="D777" s="12"/>
      <c r="H777" s="192"/>
      <c r="I777" s="192"/>
      <c r="J777" s="192"/>
      <c r="L777" s="189"/>
    </row>
    <row r="778">
      <c r="B778" s="12"/>
      <c r="C778" s="12"/>
      <c r="D778" s="12"/>
      <c r="H778" s="192"/>
      <c r="I778" s="192"/>
      <c r="J778" s="192"/>
      <c r="L778" s="189"/>
    </row>
    <row r="779">
      <c r="B779" s="12"/>
      <c r="C779" s="12"/>
      <c r="D779" s="12"/>
      <c r="H779" s="192"/>
      <c r="I779" s="192"/>
      <c r="J779" s="192"/>
      <c r="L779" s="189"/>
    </row>
    <row r="780">
      <c r="B780" s="12"/>
      <c r="C780" s="12"/>
      <c r="D780" s="12"/>
      <c r="H780" s="192"/>
      <c r="I780" s="192"/>
      <c r="J780" s="192"/>
      <c r="L780" s="189"/>
    </row>
    <row r="781">
      <c r="B781" s="12"/>
      <c r="C781" s="12"/>
      <c r="D781" s="12"/>
      <c r="H781" s="192"/>
      <c r="I781" s="192"/>
      <c r="J781" s="192"/>
      <c r="L781" s="189"/>
    </row>
    <row r="782">
      <c r="B782" s="12"/>
      <c r="C782" s="12"/>
      <c r="D782" s="12"/>
      <c r="H782" s="192"/>
      <c r="I782" s="192"/>
      <c r="J782" s="192"/>
      <c r="L782" s="189"/>
    </row>
    <row r="783">
      <c r="B783" s="12"/>
      <c r="C783" s="12"/>
      <c r="D783" s="12"/>
      <c r="H783" s="192"/>
      <c r="I783" s="192"/>
      <c r="J783" s="192"/>
      <c r="L783" s="189"/>
    </row>
    <row r="784">
      <c r="B784" s="12"/>
      <c r="C784" s="12"/>
      <c r="D784" s="12"/>
      <c r="H784" s="192"/>
      <c r="I784" s="192"/>
      <c r="J784" s="192"/>
      <c r="L784" s="189"/>
    </row>
    <row r="785">
      <c r="B785" s="12"/>
      <c r="C785" s="12"/>
      <c r="D785" s="12"/>
      <c r="H785" s="192"/>
      <c r="I785" s="192"/>
      <c r="J785" s="192"/>
      <c r="L785" s="189"/>
    </row>
    <row r="786">
      <c r="B786" s="12"/>
      <c r="C786" s="12"/>
      <c r="D786" s="12"/>
      <c r="H786" s="192"/>
      <c r="I786" s="192"/>
      <c r="J786" s="192"/>
      <c r="L786" s="189"/>
    </row>
    <row r="787">
      <c r="B787" s="12"/>
      <c r="C787" s="12"/>
      <c r="D787" s="12"/>
      <c r="H787" s="192"/>
      <c r="I787" s="192"/>
      <c r="J787" s="192"/>
      <c r="L787" s="189"/>
    </row>
    <row r="788">
      <c r="B788" s="12"/>
      <c r="C788" s="12"/>
      <c r="D788" s="12"/>
      <c r="H788" s="192"/>
      <c r="I788" s="192"/>
      <c r="J788" s="192"/>
      <c r="L788" s="189"/>
    </row>
    <row r="789">
      <c r="B789" s="12"/>
      <c r="C789" s="12"/>
      <c r="D789" s="12"/>
      <c r="H789" s="192"/>
      <c r="I789" s="192"/>
      <c r="J789" s="192"/>
      <c r="L789" s="189"/>
    </row>
    <row r="790">
      <c r="B790" s="12"/>
      <c r="C790" s="12"/>
      <c r="D790" s="12"/>
      <c r="H790" s="192"/>
      <c r="I790" s="192"/>
      <c r="J790" s="192"/>
      <c r="L790" s="189"/>
    </row>
    <row r="791">
      <c r="B791" s="12"/>
      <c r="C791" s="12"/>
      <c r="D791" s="12"/>
      <c r="H791" s="192"/>
      <c r="I791" s="192"/>
      <c r="J791" s="192"/>
      <c r="L791" s="189"/>
    </row>
    <row r="792">
      <c r="B792" s="12"/>
      <c r="C792" s="12"/>
      <c r="D792" s="12"/>
      <c r="H792" s="192"/>
      <c r="I792" s="192"/>
      <c r="J792" s="192"/>
      <c r="L792" s="189"/>
    </row>
    <row r="793">
      <c r="B793" s="12"/>
      <c r="C793" s="12"/>
      <c r="D793" s="12"/>
      <c r="H793" s="192"/>
      <c r="I793" s="192"/>
      <c r="J793" s="192"/>
      <c r="L793" s="189"/>
    </row>
    <row r="794">
      <c r="B794" s="12"/>
      <c r="C794" s="12"/>
      <c r="D794" s="12"/>
      <c r="H794" s="192"/>
      <c r="I794" s="192"/>
      <c r="J794" s="192"/>
      <c r="L794" s="189"/>
    </row>
    <row r="795">
      <c r="B795" s="12"/>
      <c r="C795" s="12"/>
      <c r="D795" s="12"/>
      <c r="H795" s="192"/>
      <c r="I795" s="192"/>
      <c r="J795" s="192"/>
      <c r="L795" s="189"/>
    </row>
    <row r="796">
      <c r="B796" s="12"/>
      <c r="C796" s="12"/>
      <c r="D796" s="12"/>
      <c r="H796" s="192"/>
      <c r="I796" s="192"/>
      <c r="J796" s="192"/>
      <c r="L796" s="189"/>
    </row>
    <row r="797">
      <c r="B797" s="12"/>
      <c r="C797" s="12"/>
      <c r="D797" s="12"/>
      <c r="H797" s="192"/>
      <c r="I797" s="192"/>
      <c r="J797" s="192"/>
      <c r="L797" s="189"/>
    </row>
    <row r="798">
      <c r="B798" s="12"/>
      <c r="C798" s="12"/>
      <c r="D798" s="12"/>
      <c r="H798" s="192"/>
      <c r="I798" s="192"/>
      <c r="J798" s="192"/>
      <c r="L798" s="189"/>
    </row>
    <row r="799">
      <c r="B799" s="12"/>
      <c r="C799" s="12"/>
      <c r="D799" s="12"/>
      <c r="H799" s="192"/>
      <c r="I799" s="192"/>
      <c r="J799" s="192"/>
      <c r="L799" s="189"/>
    </row>
    <row r="800">
      <c r="B800" s="12"/>
      <c r="C800" s="12"/>
      <c r="D800" s="12"/>
      <c r="H800" s="192"/>
      <c r="I800" s="192"/>
      <c r="J800" s="192"/>
      <c r="L800" s="189"/>
    </row>
    <row r="801">
      <c r="B801" s="12"/>
      <c r="C801" s="12"/>
      <c r="D801" s="12"/>
      <c r="H801" s="192"/>
      <c r="I801" s="192"/>
      <c r="J801" s="192"/>
      <c r="L801" s="189"/>
    </row>
    <row r="802">
      <c r="B802" s="12"/>
      <c r="C802" s="12"/>
      <c r="D802" s="12"/>
      <c r="H802" s="192"/>
      <c r="I802" s="192"/>
      <c r="J802" s="192"/>
      <c r="L802" s="189"/>
    </row>
    <row r="803">
      <c r="B803" s="12"/>
      <c r="C803" s="12"/>
      <c r="D803" s="12"/>
      <c r="H803" s="192"/>
      <c r="I803" s="192"/>
      <c r="J803" s="192"/>
      <c r="L803" s="189"/>
    </row>
    <row r="804">
      <c r="B804" s="12"/>
      <c r="C804" s="12"/>
      <c r="D804" s="12"/>
      <c r="H804" s="192"/>
      <c r="I804" s="192"/>
      <c r="J804" s="192"/>
      <c r="L804" s="189"/>
    </row>
    <row r="805">
      <c r="B805" s="12"/>
      <c r="C805" s="12"/>
      <c r="D805" s="12"/>
      <c r="H805" s="192"/>
      <c r="I805" s="192"/>
      <c r="J805" s="192"/>
      <c r="L805" s="189"/>
    </row>
    <row r="806">
      <c r="B806" s="12"/>
      <c r="C806" s="12"/>
      <c r="D806" s="12"/>
      <c r="H806" s="192"/>
      <c r="I806" s="192"/>
      <c r="J806" s="192"/>
      <c r="L806" s="189"/>
    </row>
    <row r="807">
      <c r="B807" s="12"/>
      <c r="C807" s="12"/>
      <c r="D807" s="12"/>
      <c r="H807" s="192"/>
      <c r="I807" s="192"/>
      <c r="J807" s="192"/>
      <c r="L807" s="189"/>
    </row>
    <row r="808">
      <c r="B808" s="12"/>
      <c r="C808" s="12"/>
      <c r="D808" s="12"/>
      <c r="H808" s="192"/>
      <c r="I808" s="192"/>
      <c r="J808" s="192"/>
      <c r="L808" s="189"/>
    </row>
    <row r="809">
      <c r="B809" s="12"/>
      <c r="C809" s="12"/>
      <c r="D809" s="12"/>
      <c r="H809" s="192"/>
      <c r="I809" s="192"/>
      <c r="J809" s="192"/>
      <c r="L809" s="189"/>
    </row>
    <row r="810">
      <c r="B810" s="12"/>
      <c r="C810" s="12"/>
      <c r="D810" s="12"/>
      <c r="H810" s="192"/>
      <c r="I810" s="192"/>
      <c r="J810" s="192"/>
      <c r="L810" s="189"/>
    </row>
    <row r="811">
      <c r="B811" s="12"/>
      <c r="C811" s="12"/>
      <c r="D811" s="12"/>
      <c r="H811" s="192"/>
      <c r="I811" s="192"/>
      <c r="J811" s="192"/>
      <c r="L811" s="189"/>
    </row>
    <row r="812">
      <c r="B812" s="12"/>
      <c r="C812" s="12"/>
      <c r="D812" s="12"/>
      <c r="H812" s="192"/>
      <c r="I812" s="192"/>
      <c r="J812" s="192"/>
      <c r="L812" s="189"/>
    </row>
    <row r="813">
      <c r="B813" s="12"/>
      <c r="C813" s="12"/>
      <c r="D813" s="12"/>
      <c r="H813" s="192"/>
      <c r="I813" s="192"/>
      <c r="J813" s="192"/>
      <c r="L813" s="189"/>
    </row>
    <row r="814">
      <c r="B814" s="12"/>
      <c r="C814" s="12"/>
      <c r="D814" s="12"/>
      <c r="H814" s="192"/>
      <c r="I814" s="192"/>
      <c r="J814" s="192"/>
      <c r="L814" s="189"/>
    </row>
    <row r="815">
      <c r="B815" s="12"/>
      <c r="C815" s="12"/>
      <c r="D815" s="12"/>
      <c r="H815" s="192"/>
      <c r="I815" s="192"/>
      <c r="J815" s="192"/>
      <c r="L815" s="189"/>
    </row>
    <row r="816">
      <c r="B816" s="12"/>
      <c r="C816" s="12"/>
      <c r="D816" s="12"/>
      <c r="H816" s="192"/>
      <c r="I816" s="192"/>
      <c r="J816" s="192"/>
      <c r="L816" s="189"/>
    </row>
    <row r="817">
      <c r="B817" s="12"/>
      <c r="C817" s="12"/>
      <c r="D817" s="12"/>
      <c r="H817" s="192"/>
      <c r="I817" s="192"/>
      <c r="J817" s="192"/>
      <c r="L817" s="189"/>
    </row>
    <row r="818">
      <c r="B818" s="12"/>
      <c r="C818" s="12"/>
      <c r="D818" s="12"/>
      <c r="H818" s="192"/>
      <c r="I818" s="192"/>
      <c r="J818" s="192"/>
      <c r="L818" s="189"/>
    </row>
    <row r="819">
      <c r="B819" s="12"/>
      <c r="C819" s="12"/>
      <c r="D819" s="12"/>
      <c r="H819" s="192"/>
      <c r="I819" s="192"/>
      <c r="J819" s="192"/>
      <c r="L819" s="189"/>
    </row>
    <row r="820">
      <c r="B820" s="12"/>
      <c r="C820" s="12"/>
      <c r="D820" s="12"/>
      <c r="H820" s="192"/>
      <c r="I820" s="192"/>
      <c r="J820" s="192"/>
      <c r="L820" s="189"/>
    </row>
    <row r="821">
      <c r="B821" s="12"/>
      <c r="C821" s="12"/>
      <c r="D821" s="12"/>
      <c r="H821" s="192"/>
      <c r="I821" s="192"/>
      <c r="J821" s="192"/>
      <c r="L821" s="189"/>
    </row>
    <row r="822">
      <c r="B822" s="12"/>
      <c r="C822" s="12"/>
      <c r="D822" s="12"/>
      <c r="H822" s="192"/>
      <c r="I822" s="192"/>
      <c r="J822" s="192"/>
      <c r="L822" s="189"/>
    </row>
    <row r="823">
      <c r="B823" s="12"/>
      <c r="C823" s="12"/>
      <c r="D823" s="12"/>
      <c r="H823" s="192"/>
      <c r="I823" s="192"/>
      <c r="J823" s="192"/>
      <c r="L823" s="189"/>
    </row>
    <row r="824">
      <c r="B824" s="12"/>
      <c r="C824" s="12"/>
      <c r="D824" s="12"/>
      <c r="H824" s="192"/>
      <c r="I824" s="192"/>
      <c r="J824" s="192"/>
      <c r="L824" s="189"/>
    </row>
    <row r="825">
      <c r="B825" s="12"/>
      <c r="C825" s="12"/>
      <c r="D825" s="12"/>
      <c r="H825" s="192"/>
      <c r="I825" s="192"/>
      <c r="J825" s="192"/>
      <c r="L825" s="189"/>
    </row>
    <row r="826">
      <c r="B826" s="12"/>
      <c r="C826" s="12"/>
      <c r="D826" s="12"/>
      <c r="H826" s="192"/>
      <c r="I826" s="192"/>
      <c r="J826" s="192"/>
      <c r="L826" s="189"/>
    </row>
    <row r="827">
      <c r="B827" s="12"/>
      <c r="C827" s="12"/>
      <c r="D827" s="12"/>
      <c r="H827" s="192"/>
      <c r="I827" s="192"/>
      <c r="J827" s="192"/>
      <c r="L827" s="189"/>
    </row>
    <row r="828">
      <c r="B828" s="12"/>
      <c r="C828" s="12"/>
      <c r="D828" s="12"/>
      <c r="H828" s="192"/>
      <c r="I828" s="192"/>
      <c r="J828" s="192"/>
      <c r="L828" s="189"/>
    </row>
    <row r="829">
      <c r="B829" s="12"/>
      <c r="C829" s="12"/>
      <c r="D829" s="12"/>
      <c r="H829" s="192"/>
      <c r="I829" s="192"/>
      <c r="J829" s="192"/>
      <c r="L829" s="189"/>
    </row>
    <row r="830">
      <c r="B830" s="12"/>
      <c r="C830" s="12"/>
      <c r="D830" s="12"/>
      <c r="H830" s="192"/>
      <c r="I830" s="192"/>
      <c r="J830" s="192"/>
      <c r="L830" s="189"/>
    </row>
    <row r="831">
      <c r="B831" s="12"/>
      <c r="C831" s="12"/>
      <c r="D831" s="12"/>
      <c r="H831" s="192"/>
      <c r="I831" s="192"/>
      <c r="J831" s="192"/>
      <c r="L831" s="189"/>
    </row>
    <row r="832">
      <c r="B832" s="12"/>
      <c r="C832" s="12"/>
      <c r="D832" s="12"/>
      <c r="H832" s="192"/>
      <c r="I832" s="192"/>
      <c r="J832" s="192"/>
      <c r="L832" s="189"/>
    </row>
    <row r="833">
      <c r="B833" s="12"/>
      <c r="C833" s="12"/>
      <c r="D833" s="12"/>
      <c r="H833" s="192"/>
      <c r="I833" s="192"/>
      <c r="J833" s="192"/>
      <c r="L833" s="189"/>
    </row>
    <row r="834">
      <c r="B834" s="12"/>
      <c r="C834" s="12"/>
      <c r="D834" s="12"/>
      <c r="H834" s="192"/>
      <c r="I834" s="192"/>
      <c r="J834" s="192"/>
      <c r="L834" s="189"/>
    </row>
    <row r="835">
      <c r="B835" s="12"/>
      <c r="C835" s="12"/>
      <c r="D835" s="12"/>
      <c r="H835" s="192"/>
      <c r="I835" s="192"/>
      <c r="J835" s="192"/>
      <c r="L835" s="189"/>
    </row>
    <row r="836">
      <c r="B836" s="12"/>
      <c r="C836" s="12"/>
      <c r="D836" s="12"/>
      <c r="H836" s="192"/>
      <c r="I836" s="192"/>
      <c r="J836" s="192"/>
      <c r="L836" s="189"/>
    </row>
    <row r="837">
      <c r="B837" s="12"/>
      <c r="C837" s="12"/>
      <c r="D837" s="12"/>
      <c r="H837" s="192"/>
      <c r="I837" s="192"/>
      <c r="J837" s="192"/>
      <c r="L837" s="189"/>
    </row>
    <row r="838">
      <c r="B838" s="12"/>
      <c r="C838" s="12"/>
      <c r="D838" s="12"/>
      <c r="H838" s="192"/>
      <c r="I838" s="192"/>
      <c r="J838" s="192"/>
      <c r="L838" s="189"/>
    </row>
    <row r="839">
      <c r="B839" s="12"/>
      <c r="C839" s="12"/>
      <c r="D839" s="12"/>
      <c r="H839" s="192"/>
      <c r="I839" s="192"/>
      <c r="J839" s="192"/>
      <c r="L839" s="189"/>
    </row>
    <row r="840">
      <c r="B840" s="12"/>
      <c r="C840" s="12"/>
      <c r="D840" s="12"/>
      <c r="H840" s="192"/>
      <c r="I840" s="192"/>
      <c r="J840" s="192"/>
      <c r="L840" s="189"/>
    </row>
    <row r="841">
      <c r="B841" s="12"/>
      <c r="C841" s="12"/>
      <c r="D841" s="12"/>
      <c r="H841" s="192"/>
      <c r="I841" s="192"/>
      <c r="J841" s="192"/>
      <c r="L841" s="189"/>
    </row>
    <row r="842">
      <c r="B842" s="12"/>
      <c r="C842" s="12"/>
      <c r="D842" s="12"/>
      <c r="H842" s="192"/>
      <c r="I842" s="192"/>
      <c r="J842" s="192"/>
      <c r="L842" s="189"/>
    </row>
    <row r="843">
      <c r="B843" s="12"/>
      <c r="C843" s="12"/>
      <c r="D843" s="12"/>
      <c r="H843" s="192"/>
      <c r="I843" s="192"/>
      <c r="J843" s="192"/>
      <c r="L843" s="189"/>
    </row>
    <row r="844">
      <c r="B844" s="12"/>
      <c r="C844" s="12"/>
      <c r="D844" s="12"/>
      <c r="H844" s="192"/>
      <c r="I844" s="192"/>
      <c r="J844" s="192"/>
      <c r="L844" s="189"/>
    </row>
    <row r="845">
      <c r="B845" s="12"/>
      <c r="C845" s="12"/>
      <c r="D845" s="12"/>
      <c r="H845" s="192"/>
      <c r="I845" s="192"/>
      <c r="J845" s="192"/>
      <c r="L845" s="189"/>
    </row>
    <row r="846">
      <c r="B846" s="12"/>
      <c r="C846" s="12"/>
      <c r="D846" s="12"/>
      <c r="H846" s="192"/>
      <c r="I846" s="192"/>
      <c r="J846" s="192"/>
      <c r="L846" s="189"/>
    </row>
    <row r="847">
      <c r="B847" s="12"/>
      <c r="C847" s="12"/>
      <c r="D847" s="12"/>
      <c r="H847" s="192"/>
      <c r="I847" s="192"/>
      <c r="J847" s="192"/>
      <c r="L847" s="189"/>
    </row>
    <row r="848">
      <c r="B848" s="12"/>
      <c r="C848" s="12"/>
      <c r="D848" s="12"/>
      <c r="H848" s="192"/>
      <c r="I848" s="192"/>
      <c r="J848" s="192"/>
      <c r="L848" s="189"/>
    </row>
    <row r="849">
      <c r="B849" s="12"/>
      <c r="C849" s="12"/>
      <c r="D849" s="12"/>
      <c r="H849" s="192"/>
      <c r="I849" s="192"/>
      <c r="J849" s="192"/>
      <c r="L849" s="189"/>
    </row>
    <row r="850">
      <c r="B850" s="12"/>
      <c r="C850" s="12"/>
      <c r="D850" s="12"/>
      <c r="H850" s="192"/>
      <c r="I850" s="192"/>
      <c r="J850" s="192"/>
      <c r="L850" s="189"/>
    </row>
    <row r="851">
      <c r="B851" s="12"/>
      <c r="C851" s="12"/>
      <c r="D851" s="12"/>
      <c r="H851" s="192"/>
      <c r="I851" s="192"/>
      <c r="J851" s="192"/>
      <c r="L851" s="189"/>
    </row>
    <row r="852">
      <c r="B852" s="12"/>
      <c r="C852" s="12"/>
      <c r="D852" s="12"/>
      <c r="H852" s="192"/>
      <c r="I852" s="192"/>
      <c r="J852" s="192"/>
      <c r="L852" s="189"/>
    </row>
    <row r="853">
      <c r="B853" s="12"/>
      <c r="C853" s="12"/>
      <c r="D853" s="12"/>
      <c r="H853" s="192"/>
      <c r="I853" s="192"/>
      <c r="J853" s="192"/>
      <c r="L853" s="189"/>
    </row>
    <row r="854">
      <c r="B854" s="12"/>
      <c r="C854" s="12"/>
      <c r="D854" s="12"/>
      <c r="H854" s="192"/>
      <c r="I854" s="192"/>
      <c r="J854" s="192"/>
      <c r="L854" s="189"/>
    </row>
    <row r="855">
      <c r="B855" s="12"/>
      <c r="C855" s="12"/>
      <c r="D855" s="12"/>
      <c r="H855" s="192"/>
      <c r="I855" s="192"/>
      <c r="J855" s="192"/>
      <c r="L855" s="189"/>
    </row>
    <row r="856">
      <c r="B856" s="12"/>
      <c r="C856" s="12"/>
      <c r="D856" s="12"/>
      <c r="H856" s="192"/>
      <c r="I856" s="192"/>
      <c r="J856" s="192"/>
      <c r="L856" s="189"/>
    </row>
    <row r="857">
      <c r="B857" s="12"/>
      <c r="C857" s="12"/>
      <c r="D857" s="12"/>
      <c r="H857" s="192"/>
      <c r="I857" s="192"/>
      <c r="J857" s="192"/>
      <c r="L857" s="189"/>
    </row>
    <row r="858">
      <c r="B858" s="12"/>
      <c r="C858" s="12"/>
      <c r="D858" s="12"/>
      <c r="H858" s="192"/>
      <c r="I858" s="192"/>
      <c r="J858" s="192"/>
      <c r="L858" s="189"/>
    </row>
    <row r="859">
      <c r="B859" s="12"/>
      <c r="C859" s="12"/>
      <c r="D859" s="12"/>
      <c r="H859" s="192"/>
      <c r="I859" s="192"/>
      <c r="J859" s="192"/>
      <c r="L859" s="189"/>
    </row>
    <row r="860">
      <c r="B860" s="12"/>
      <c r="C860" s="12"/>
      <c r="D860" s="12"/>
      <c r="H860" s="192"/>
      <c r="I860" s="192"/>
      <c r="J860" s="192"/>
      <c r="L860" s="189"/>
    </row>
    <row r="861">
      <c r="B861" s="12"/>
      <c r="C861" s="12"/>
      <c r="D861" s="12"/>
      <c r="H861" s="192"/>
      <c r="I861" s="192"/>
      <c r="J861" s="192"/>
      <c r="L861" s="189"/>
    </row>
    <row r="862">
      <c r="B862" s="12"/>
      <c r="C862" s="12"/>
      <c r="D862" s="12"/>
      <c r="H862" s="192"/>
      <c r="I862" s="192"/>
      <c r="J862" s="192"/>
      <c r="L862" s="189"/>
    </row>
    <row r="863">
      <c r="B863" s="12"/>
      <c r="C863" s="12"/>
      <c r="D863" s="12"/>
      <c r="H863" s="192"/>
      <c r="I863" s="192"/>
      <c r="J863" s="192"/>
      <c r="L863" s="189"/>
    </row>
    <row r="864">
      <c r="B864" s="12"/>
      <c r="C864" s="12"/>
      <c r="D864" s="12"/>
      <c r="H864" s="192"/>
      <c r="I864" s="192"/>
      <c r="J864" s="192"/>
      <c r="L864" s="189"/>
    </row>
    <row r="865">
      <c r="B865" s="12"/>
      <c r="C865" s="12"/>
      <c r="D865" s="12"/>
      <c r="H865" s="192"/>
      <c r="I865" s="192"/>
      <c r="J865" s="192"/>
      <c r="L865" s="189"/>
    </row>
    <row r="866">
      <c r="B866" s="12"/>
      <c r="C866" s="12"/>
      <c r="D866" s="12"/>
      <c r="H866" s="192"/>
      <c r="I866" s="192"/>
      <c r="J866" s="192"/>
      <c r="L866" s="189"/>
    </row>
    <row r="867">
      <c r="B867" s="12"/>
      <c r="C867" s="12"/>
      <c r="D867" s="12"/>
      <c r="H867" s="192"/>
      <c r="I867" s="192"/>
      <c r="J867" s="192"/>
      <c r="L867" s="189"/>
    </row>
    <row r="868">
      <c r="B868" s="12"/>
      <c r="C868" s="12"/>
      <c r="D868" s="12"/>
      <c r="H868" s="192"/>
      <c r="I868" s="192"/>
      <c r="J868" s="192"/>
      <c r="L868" s="189"/>
    </row>
    <row r="869">
      <c r="B869" s="12"/>
      <c r="C869" s="12"/>
      <c r="D869" s="12"/>
      <c r="H869" s="192"/>
      <c r="I869" s="192"/>
      <c r="J869" s="192"/>
      <c r="L869" s="189"/>
    </row>
    <row r="870">
      <c r="B870" s="12"/>
      <c r="C870" s="12"/>
      <c r="D870" s="12"/>
      <c r="H870" s="192"/>
      <c r="I870" s="192"/>
      <c r="J870" s="192"/>
      <c r="L870" s="189"/>
    </row>
    <row r="871">
      <c r="B871" s="12"/>
      <c r="C871" s="12"/>
      <c r="D871" s="12"/>
      <c r="H871" s="192"/>
      <c r="I871" s="192"/>
      <c r="J871" s="192"/>
      <c r="L871" s="189"/>
    </row>
    <row r="872">
      <c r="B872" s="12"/>
      <c r="C872" s="12"/>
      <c r="D872" s="12"/>
      <c r="H872" s="192"/>
      <c r="I872" s="192"/>
      <c r="J872" s="192"/>
      <c r="L872" s="189"/>
    </row>
    <row r="873">
      <c r="B873" s="12"/>
      <c r="C873" s="12"/>
      <c r="D873" s="12"/>
      <c r="H873" s="192"/>
      <c r="I873" s="192"/>
      <c r="J873" s="192"/>
      <c r="L873" s="189"/>
    </row>
    <row r="874">
      <c r="B874" s="12"/>
      <c r="C874" s="12"/>
      <c r="D874" s="12"/>
      <c r="H874" s="192"/>
      <c r="I874" s="192"/>
      <c r="J874" s="192"/>
      <c r="L874" s="189"/>
    </row>
    <row r="875">
      <c r="B875" s="12"/>
      <c r="C875" s="12"/>
      <c r="D875" s="12"/>
      <c r="H875" s="192"/>
      <c r="I875" s="192"/>
      <c r="J875" s="192"/>
      <c r="L875" s="189"/>
    </row>
    <row r="876">
      <c r="B876" s="12"/>
      <c r="C876" s="12"/>
      <c r="D876" s="12"/>
      <c r="H876" s="192"/>
      <c r="I876" s="192"/>
      <c r="J876" s="192"/>
      <c r="L876" s="189"/>
    </row>
    <row r="877">
      <c r="B877" s="12"/>
      <c r="C877" s="12"/>
      <c r="D877" s="12"/>
      <c r="H877" s="192"/>
      <c r="I877" s="192"/>
      <c r="J877" s="192"/>
      <c r="L877" s="189"/>
    </row>
    <row r="878">
      <c r="B878" s="12"/>
      <c r="C878" s="12"/>
      <c r="D878" s="12"/>
      <c r="H878" s="192"/>
      <c r="I878" s="192"/>
      <c r="J878" s="192"/>
      <c r="L878" s="189"/>
    </row>
    <row r="879">
      <c r="B879" s="12"/>
      <c r="C879" s="12"/>
      <c r="D879" s="12"/>
      <c r="H879" s="192"/>
      <c r="I879" s="192"/>
      <c r="J879" s="192"/>
      <c r="L879" s="189"/>
    </row>
    <row r="880">
      <c r="B880" s="12"/>
      <c r="C880" s="12"/>
      <c r="D880" s="12"/>
      <c r="H880" s="192"/>
      <c r="I880" s="192"/>
      <c r="J880" s="192"/>
      <c r="L880" s="189"/>
    </row>
    <row r="881">
      <c r="B881" s="12"/>
      <c r="C881" s="12"/>
      <c r="D881" s="12"/>
      <c r="H881" s="192"/>
      <c r="I881" s="192"/>
      <c r="J881" s="192"/>
      <c r="L881" s="189"/>
    </row>
    <row r="882">
      <c r="B882" s="12"/>
      <c r="C882" s="12"/>
      <c r="D882" s="12"/>
      <c r="H882" s="192"/>
      <c r="I882" s="192"/>
      <c r="J882" s="192"/>
      <c r="L882" s="189"/>
    </row>
    <row r="883">
      <c r="B883" s="12"/>
      <c r="C883" s="12"/>
      <c r="D883" s="12"/>
      <c r="H883" s="192"/>
      <c r="I883" s="192"/>
      <c r="J883" s="192"/>
      <c r="L883" s="189"/>
    </row>
    <row r="884">
      <c r="B884" s="12"/>
      <c r="C884" s="12"/>
      <c r="D884" s="12"/>
      <c r="H884" s="192"/>
      <c r="I884" s="192"/>
      <c r="J884" s="192"/>
      <c r="L884" s="189"/>
    </row>
    <row r="885">
      <c r="B885" s="12"/>
      <c r="C885" s="12"/>
      <c r="D885" s="12"/>
      <c r="H885" s="192"/>
      <c r="I885" s="192"/>
      <c r="J885" s="192"/>
      <c r="L885" s="189"/>
    </row>
    <row r="886">
      <c r="B886" s="12"/>
      <c r="C886" s="12"/>
      <c r="D886" s="12"/>
      <c r="H886" s="192"/>
      <c r="I886" s="192"/>
      <c r="J886" s="192"/>
      <c r="L886" s="189"/>
    </row>
    <row r="887">
      <c r="B887" s="12"/>
      <c r="C887" s="12"/>
      <c r="D887" s="12"/>
      <c r="H887" s="192"/>
      <c r="I887" s="192"/>
      <c r="J887" s="192"/>
      <c r="L887" s="189"/>
    </row>
    <row r="888">
      <c r="B888" s="12"/>
      <c r="C888" s="12"/>
      <c r="D888" s="12"/>
      <c r="H888" s="192"/>
      <c r="I888" s="192"/>
      <c r="J888" s="192"/>
      <c r="L888" s="189"/>
    </row>
    <row r="889">
      <c r="B889" s="12"/>
      <c r="C889" s="12"/>
      <c r="D889" s="12"/>
      <c r="H889" s="192"/>
      <c r="I889" s="192"/>
      <c r="J889" s="192"/>
      <c r="L889" s="189"/>
    </row>
    <row r="890">
      <c r="B890" s="12"/>
      <c r="C890" s="12"/>
      <c r="D890" s="12"/>
      <c r="H890" s="192"/>
      <c r="I890" s="192"/>
      <c r="J890" s="192"/>
      <c r="L890" s="189"/>
    </row>
    <row r="891">
      <c r="B891" s="12"/>
      <c r="C891" s="12"/>
      <c r="D891" s="12"/>
      <c r="H891" s="192"/>
      <c r="I891" s="192"/>
      <c r="J891" s="192"/>
      <c r="L891" s="189"/>
    </row>
    <row r="892">
      <c r="B892" s="12"/>
      <c r="C892" s="12"/>
      <c r="D892" s="12"/>
      <c r="H892" s="192"/>
      <c r="I892" s="192"/>
      <c r="J892" s="192"/>
      <c r="L892" s="189"/>
    </row>
    <row r="893">
      <c r="B893" s="12"/>
      <c r="C893" s="12"/>
      <c r="D893" s="12"/>
      <c r="H893" s="192"/>
      <c r="I893" s="192"/>
      <c r="J893" s="192"/>
      <c r="L893" s="189"/>
    </row>
    <row r="894">
      <c r="B894" s="12"/>
      <c r="C894" s="12"/>
      <c r="D894" s="12"/>
      <c r="H894" s="192"/>
      <c r="I894" s="192"/>
      <c r="J894" s="192"/>
      <c r="L894" s="189"/>
    </row>
    <row r="895">
      <c r="B895" s="12"/>
      <c r="C895" s="12"/>
      <c r="D895" s="12"/>
      <c r="H895" s="192"/>
      <c r="I895" s="192"/>
      <c r="J895" s="192"/>
      <c r="L895" s="189"/>
    </row>
    <row r="896">
      <c r="B896" s="12"/>
      <c r="C896" s="12"/>
      <c r="D896" s="12"/>
      <c r="H896" s="192"/>
      <c r="I896" s="192"/>
      <c r="J896" s="192"/>
      <c r="L896" s="189"/>
    </row>
    <row r="897">
      <c r="B897" s="12"/>
      <c r="C897" s="12"/>
      <c r="D897" s="12"/>
      <c r="H897" s="192"/>
      <c r="I897" s="192"/>
      <c r="J897" s="192"/>
      <c r="L897" s="189"/>
    </row>
    <row r="898">
      <c r="B898" s="12"/>
      <c r="C898" s="12"/>
      <c r="D898" s="12"/>
      <c r="H898" s="192"/>
      <c r="I898" s="192"/>
      <c r="J898" s="192"/>
      <c r="L898" s="189"/>
    </row>
    <row r="899">
      <c r="B899" s="12"/>
      <c r="C899" s="12"/>
      <c r="D899" s="12"/>
      <c r="H899" s="192"/>
      <c r="I899" s="192"/>
      <c r="J899" s="192"/>
      <c r="L899" s="189"/>
    </row>
    <row r="900">
      <c r="B900" s="12"/>
      <c r="C900" s="12"/>
      <c r="D900" s="12"/>
      <c r="H900" s="192"/>
      <c r="I900" s="192"/>
      <c r="J900" s="192"/>
      <c r="L900" s="189"/>
    </row>
    <row r="901">
      <c r="B901" s="12"/>
      <c r="C901" s="12"/>
      <c r="D901" s="12"/>
      <c r="H901" s="192"/>
      <c r="I901" s="192"/>
      <c r="J901" s="192"/>
      <c r="L901" s="189"/>
    </row>
    <row r="902">
      <c r="B902" s="12"/>
      <c r="C902" s="12"/>
      <c r="D902" s="12"/>
      <c r="H902" s="192"/>
      <c r="I902" s="192"/>
      <c r="J902" s="192"/>
      <c r="L902" s="189"/>
    </row>
    <row r="903">
      <c r="B903" s="12"/>
      <c r="C903" s="12"/>
      <c r="D903" s="12"/>
      <c r="H903" s="192"/>
      <c r="I903" s="192"/>
      <c r="J903" s="192"/>
      <c r="L903" s="189"/>
    </row>
    <row r="904">
      <c r="B904" s="12"/>
      <c r="C904" s="12"/>
      <c r="D904" s="12"/>
      <c r="H904" s="192"/>
      <c r="I904" s="192"/>
      <c r="J904" s="192"/>
      <c r="L904" s="189"/>
    </row>
    <row r="905">
      <c r="B905" s="12"/>
      <c r="C905" s="12"/>
      <c r="D905" s="12"/>
      <c r="H905" s="192"/>
      <c r="I905" s="192"/>
      <c r="J905" s="192"/>
      <c r="L905" s="189"/>
    </row>
    <row r="906">
      <c r="B906" s="12"/>
      <c r="C906" s="12"/>
      <c r="D906" s="12"/>
      <c r="H906" s="192"/>
      <c r="I906" s="192"/>
      <c r="J906" s="192"/>
      <c r="L906" s="189"/>
    </row>
    <row r="907">
      <c r="B907" s="12"/>
      <c r="C907" s="12"/>
      <c r="D907" s="12"/>
      <c r="H907" s="192"/>
      <c r="I907" s="192"/>
      <c r="J907" s="192"/>
      <c r="L907" s="189"/>
    </row>
    <row r="908">
      <c r="B908" s="12"/>
      <c r="C908" s="12"/>
      <c r="D908" s="12"/>
      <c r="H908" s="192"/>
      <c r="I908" s="192"/>
      <c r="J908" s="192"/>
      <c r="L908" s="189"/>
    </row>
    <row r="909">
      <c r="B909" s="12"/>
      <c r="C909" s="12"/>
      <c r="D909" s="12"/>
      <c r="H909" s="192"/>
      <c r="I909" s="192"/>
      <c r="J909" s="192"/>
      <c r="L909" s="189"/>
    </row>
    <row r="910">
      <c r="B910" s="12"/>
      <c r="C910" s="12"/>
      <c r="D910" s="12"/>
      <c r="H910" s="192"/>
      <c r="I910" s="192"/>
      <c r="J910" s="192"/>
      <c r="L910" s="189"/>
    </row>
    <row r="911">
      <c r="B911" s="12"/>
      <c r="C911" s="12"/>
      <c r="D911" s="12"/>
      <c r="H911" s="192"/>
      <c r="I911" s="192"/>
      <c r="J911" s="192"/>
      <c r="L911" s="189"/>
    </row>
    <row r="912">
      <c r="B912" s="12"/>
      <c r="C912" s="12"/>
      <c r="D912" s="12"/>
      <c r="H912" s="192"/>
      <c r="I912" s="192"/>
      <c r="J912" s="192"/>
      <c r="L912" s="189"/>
    </row>
    <row r="913">
      <c r="B913" s="12"/>
      <c r="C913" s="12"/>
      <c r="D913" s="12"/>
      <c r="H913" s="192"/>
      <c r="I913" s="192"/>
      <c r="J913" s="192"/>
      <c r="L913" s="189"/>
    </row>
    <row r="914">
      <c r="B914" s="12"/>
      <c r="C914" s="12"/>
      <c r="D914" s="12"/>
      <c r="H914" s="192"/>
      <c r="I914" s="192"/>
      <c r="J914" s="192"/>
      <c r="L914" s="189"/>
    </row>
    <row r="915">
      <c r="B915" s="12"/>
      <c r="C915" s="12"/>
      <c r="D915" s="12"/>
      <c r="H915" s="192"/>
      <c r="I915" s="192"/>
      <c r="J915" s="192"/>
      <c r="L915" s="189"/>
    </row>
    <row r="916">
      <c r="B916" s="12"/>
      <c r="C916" s="12"/>
      <c r="D916" s="12"/>
      <c r="H916" s="192"/>
      <c r="I916" s="192"/>
      <c r="J916" s="192"/>
      <c r="L916" s="189"/>
    </row>
    <row r="917">
      <c r="B917" s="12"/>
      <c r="C917" s="12"/>
      <c r="D917" s="12"/>
      <c r="H917" s="192"/>
      <c r="I917" s="192"/>
      <c r="J917" s="192"/>
      <c r="L917" s="189"/>
    </row>
    <row r="918">
      <c r="B918" s="12"/>
      <c r="C918" s="12"/>
      <c r="D918" s="12"/>
      <c r="H918" s="192"/>
      <c r="I918" s="192"/>
      <c r="J918" s="192"/>
      <c r="L918" s="189"/>
    </row>
    <row r="919">
      <c r="B919" s="12"/>
      <c r="C919" s="12"/>
      <c r="D919" s="12"/>
      <c r="H919" s="192"/>
      <c r="I919" s="192"/>
      <c r="J919" s="192"/>
      <c r="L919" s="189"/>
    </row>
    <row r="920">
      <c r="B920" s="12"/>
      <c r="C920" s="12"/>
      <c r="D920" s="12"/>
      <c r="H920" s="192"/>
      <c r="I920" s="192"/>
      <c r="J920" s="192"/>
      <c r="L920" s="189"/>
    </row>
    <row r="921">
      <c r="B921" s="12"/>
      <c r="C921" s="12"/>
      <c r="D921" s="12"/>
      <c r="H921" s="192"/>
      <c r="I921" s="192"/>
      <c r="J921" s="192"/>
      <c r="L921" s="189"/>
    </row>
    <row r="922">
      <c r="B922" s="12"/>
      <c r="C922" s="12"/>
      <c r="D922" s="12"/>
      <c r="H922" s="192"/>
      <c r="I922" s="192"/>
      <c r="J922" s="192"/>
      <c r="L922" s="189"/>
    </row>
    <row r="923">
      <c r="B923" s="12"/>
      <c r="C923" s="12"/>
      <c r="D923" s="12"/>
      <c r="H923" s="192"/>
      <c r="I923" s="192"/>
      <c r="J923" s="192"/>
      <c r="L923" s="189"/>
    </row>
    <row r="924">
      <c r="B924" s="12"/>
      <c r="C924" s="12"/>
      <c r="D924" s="12"/>
      <c r="H924" s="192"/>
      <c r="I924" s="192"/>
      <c r="J924" s="192"/>
      <c r="L924" s="189"/>
    </row>
    <row r="925">
      <c r="B925" s="12"/>
      <c r="C925" s="12"/>
      <c r="D925" s="12"/>
      <c r="H925" s="192"/>
      <c r="I925" s="192"/>
      <c r="J925" s="192"/>
      <c r="L925" s="189"/>
    </row>
    <row r="926">
      <c r="B926" s="12"/>
      <c r="C926" s="12"/>
      <c r="D926" s="12"/>
      <c r="H926" s="192"/>
      <c r="I926" s="192"/>
      <c r="J926" s="192"/>
      <c r="L926" s="189"/>
    </row>
    <row r="927">
      <c r="B927" s="12"/>
      <c r="C927" s="12"/>
      <c r="D927" s="12"/>
      <c r="H927" s="192"/>
      <c r="I927" s="192"/>
      <c r="J927" s="192"/>
      <c r="L927" s="189"/>
    </row>
    <row r="928">
      <c r="B928" s="12"/>
      <c r="C928" s="12"/>
      <c r="D928" s="12"/>
      <c r="H928" s="192"/>
      <c r="I928" s="192"/>
      <c r="J928" s="192"/>
      <c r="L928" s="189"/>
    </row>
    <row r="929">
      <c r="B929" s="12"/>
      <c r="C929" s="12"/>
      <c r="D929" s="12"/>
      <c r="H929" s="192"/>
      <c r="I929" s="192"/>
      <c r="J929" s="192"/>
      <c r="L929" s="189"/>
    </row>
    <row r="930">
      <c r="B930" s="12"/>
      <c r="C930" s="12"/>
      <c r="D930" s="12"/>
      <c r="H930" s="192"/>
      <c r="I930" s="192"/>
      <c r="J930" s="192"/>
      <c r="L930" s="189"/>
    </row>
    <row r="931">
      <c r="B931" s="12"/>
      <c r="C931" s="12"/>
      <c r="D931" s="12"/>
      <c r="H931" s="192"/>
      <c r="I931" s="192"/>
      <c r="J931" s="192"/>
      <c r="L931" s="189"/>
    </row>
    <row r="932">
      <c r="B932" s="12"/>
      <c r="C932" s="12"/>
      <c r="D932" s="12"/>
      <c r="H932" s="192"/>
      <c r="I932" s="192"/>
      <c r="J932" s="192"/>
      <c r="L932" s="189"/>
    </row>
    <row r="933">
      <c r="B933" s="12"/>
      <c r="C933" s="12"/>
      <c r="D933" s="12"/>
      <c r="H933" s="192"/>
      <c r="I933" s="192"/>
      <c r="J933" s="192"/>
      <c r="L933" s="189"/>
    </row>
    <row r="934">
      <c r="B934" s="12"/>
      <c r="C934" s="12"/>
      <c r="D934" s="12"/>
      <c r="H934" s="192"/>
      <c r="I934" s="192"/>
      <c r="J934" s="192"/>
      <c r="L934" s="189"/>
    </row>
    <row r="935">
      <c r="B935" s="12"/>
      <c r="C935" s="12"/>
      <c r="D935" s="12"/>
      <c r="H935" s="192"/>
      <c r="I935" s="192"/>
      <c r="J935" s="192"/>
      <c r="L935" s="189"/>
    </row>
    <row r="936">
      <c r="B936" s="12"/>
      <c r="C936" s="12"/>
      <c r="D936" s="12"/>
      <c r="H936" s="192"/>
      <c r="I936" s="192"/>
      <c r="J936" s="192"/>
      <c r="L936" s="189"/>
    </row>
    <row r="937">
      <c r="B937" s="12"/>
      <c r="C937" s="12"/>
      <c r="D937" s="12"/>
      <c r="H937" s="192"/>
      <c r="I937" s="192"/>
      <c r="J937" s="192"/>
      <c r="L937" s="189"/>
    </row>
    <row r="938">
      <c r="B938" s="12"/>
      <c r="C938" s="12"/>
      <c r="D938" s="12"/>
      <c r="H938" s="192"/>
      <c r="I938" s="192"/>
      <c r="J938" s="192"/>
      <c r="L938" s="189"/>
    </row>
    <row r="939">
      <c r="B939" s="12"/>
      <c r="C939" s="12"/>
      <c r="D939" s="12"/>
      <c r="H939" s="192"/>
      <c r="I939" s="192"/>
      <c r="J939" s="192"/>
      <c r="L939" s="189"/>
    </row>
    <row r="940">
      <c r="B940" s="12"/>
      <c r="C940" s="12"/>
      <c r="D940" s="12"/>
      <c r="H940" s="192"/>
      <c r="I940" s="192"/>
      <c r="J940" s="192"/>
      <c r="L940" s="189"/>
    </row>
    <row r="941">
      <c r="B941" s="12"/>
      <c r="C941" s="12"/>
      <c r="D941" s="12"/>
      <c r="H941" s="192"/>
      <c r="I941" s="192"/>
      <c r="J941" s="192"/>
      <c r="L941" s="189"/>
    </row>
    <row r="942">
      <c r="B942" s="12"/>
      <c r="C942" s="12"/>
      <c r="D942" s="12"/>
      <c r="H942" s="192"/>
      <c r="I942" s="192"/>
      <c r="J942" s="192"/>
      <c r="L942" s="189"/>
    </row>
    <row r="943">
      <c r="B943" s="12"/>
      <c r="C943" s="12"/>
      <c r="D943" s="12"/>
      <c r="H943" s="192"/>
      <c r="I943" s="192"/>
      <c r="J943" s="192"/>
      <c r="L943" s="189"/>
    </row>
    <row r="944">
      <c r="B944" s="12"/>
      <c r="C944" s="12"/>
      <c r="D944" s="12"/>
      <c r="H944" s="192"/>
      <c r="I944" s="192"/>
      <c r="J944" s="192"/>
      <c r="L944" s="189"/>
    </row>
    <row r="945">
      <c r="B945" s="12"/>
      <c r="C945" s="12"/>
      <c r="D945" s="12"/>
      <c r="H945" s="192"/>
      <c r="I945" s="192"/>
      <c r="J945" s="192"/>
      <c r="L945" s="189"/>
    </row>
    <row r="946">
      <c r="B946" s="12"/>
      <c r="C946" s="12"/>
      <c r="D946" s="12"/>
      <c r="H946" s="192"/>
      <c r="I946" s="192"/>
      <c r="J946" s="192"/>
      <c r="L946" s="189"/>
    </row>
    <row r="947">
      <c r="B947" s="12"/>
      <c r="C947" s="12"/>
      <c r="D947" s="12"/>
      <c r="H947" s="192"/>
      <c r="I947" s="192"/>
      <c r="J947" s="192"/>
      <c r="L947" s="189"/>
    </row>
    <row r="948">
      <c r="B948" s="12"/>
      <c r="C948" s="12"/>
      <c r="D948" s="12"/>
      <c r="H948" s="192"/>
      <c r="I948" s="192"/>
      <c r="J948" s="192"/>
      <c r="L948" s="189"/>
    </row>
    <row r="949">
      <c r="B949" s="12"/>
      <c r="C949" s="12"/>
      <c r="D949" s="12"/>
      <c r="H949" s="192"/>
      <c r="I949" s="192"/>
      <c r="J949" s="192"/>
      <c r="L949" s="189"/>
    </row>
    <row r="950">
      <c r="B950" s="12"/>
      <c r="C950" s="12"/>
      <c r="D950" s="12"/>
      <c r="H950" s="192"/>
      <c r="I950" s="192"/>
      <c r="J950" s="192"/>
      <c r="L950" s="189"/>
    </row>
    <row r="951">
      <c r="B951" s="12"/>
      <c r="C951" s="12"/>
      <c r="D951" s="12"/>
      <c r="H951" s="192"/>
      <c r="I951" s="192"/>
      <c r="J951" s="192"/>
      <c r="L951" s="189"/>
    </row>
    <row r="952">
      <c r="B952" s="12"/>
      <c r="C952" s="12"/>
      <c r="D952" s="12"/>
      <c r="H952" s="192"/>
      <c r="I952" s="192"/>
      <c r="J952" s="192"/>
      <c r="L952" s="189"/>
    </row>
    <row r="953">
      <c r="B953" s="12"/>
      <c r="C953" s="12"/>
      <c r="D953" s="12"/>
      <c r="H953" s="192"/>
      <c r="I953" s="192"/>
      <c r="J953" s="192"/>
      <c r="L953" s="189"/>
    </row>
    <row r="954">
      <c r="B954" s="12"/>
      <c r="C954" s="12"/>
      <c r="D954" s="12"/>
      <c r="H954" s="192"/>
      <c r="I954" s="192"/>
      <c r="J954" s="192"/>
      <c r="L954" s="189"/>
    </row>
    <row r="955">
      <c r="B955" s="12"/>
      <c r="C955" s="12"/>
      <c r="D955" s="12"/>
      <c r="H955" s="192"/>
      <c r="I955" s="192"/>
      <c r="J955" s="192"/>
      <c r="L955" s="189"/>
    </row>
    <row r="956">
      <c r="B956" s="12"/>
      <c r="C956" s="12"/>
      <c r="D956" s="12"/>
      <c r="H956" s="192"/>
      <c r="I956" s="192"/>
      <c r="J956" s="192"/>
      <c r="L956" s="189"/>
    </row>
    <row r="957">
      <c r="B957" s="12"/>
      <c r="C957" s="12"/>
      <c r="D957" s="12"/>
      <c r="H957" s="192"/>
      <c r="I957" s="192"/>
      <c r="J957" s="192"/>
      <c r="L957" s="189"/>
    </row>
    <row r="958">
      <c r="B958" s="12"/>
      <c r="C958" s="12"/>
      <c r="D958" s="12"/>
      <c r="H958" s="192"/>
      <c r="I958" s="192"/>
      <c r="J958" s="192"/>
      <c r="L958" s="189"/>
    </row>
    <row r="959">
      <c r="B959" s="12"/>
      <c r="C959" s="12"/>
      <c r="D959" s="12"/>
      <c r="H959" s="192"/>
      <c r="I959" s="192"/>
      <c r="J959" s="192"/>
      <c r="L959" s="189"/>
    </row>
    <row r="960">
      <c r="B960" s="12"/>
      <c r="C960" s="12"/>
      <c r="D960" s="12"/>
      <c r="H960" s="192"/>
      <c r="I960" s="192"/>
      <c r="J960" s="192"/>
      <c r="L960" s="189"/>
    </row>
    <row r="961">
      <c r="B961" s="12"/>
      <c r="C961" s="12"/>
      <c r="D961" s="12"/>
      <c r="H961" s="192"/>
      <c r="I961" s="192"/>
      <c r="J961" s="192"/>
      <c r="L961" s="189"/>
    </row>
    <row r="962">
      <c r="B962" s="12"/>
      <c r="C962" s="12"/>
      <c r="D962" s="12"/>
      <c r="H962" s="192"/>
      <c r="I962" s="192"/>
      <c r="J962" s="192"/>
      <c r="L962" s="189"/>
    </row>
    <row r="963">
      <c r="B963" s="12"/>
      <c r="C963" s="12"/>
      <c r="D963" s="12"/>
      <c r="H963" s="192"/>
      <c r="I963" s="192"/>
      <c r="J963" s="192"/>
      <c r="L963" s="189"/>
    </row>
    <row r="964">
      <c r="B964" s="12"/>
      <c r="C964" s="12"/>
      <c r="D964" s="12"/>
      <c r="H964" s="192"/>
      <c r="I964" s="192"/>
      <c r="J964" s="192"/>
      <c r="L964" s="189"/>
    </row>
    <row r="965">
      <c r="B965" s="12"/>
      <c r="C965" s="12"/>
      <c r="D965" s="12"/>
      <c r="H965" s="192"/>
      <c r="I965" s="192"/>
      <c r="J965" s="192"/>
      <c r="L965" s="189"/>
    </row>
    <row r="966">
      <c r="B966" s="12"/>
      <c r="C966" s="12"/>
      <c r="D966" s="12"/>
      <c r="H966" s="192"/>
      <c r="I966" s="192"/>
      <c r="J966" s="192"/>
      <c r="L966" s="189"/>
    </row>
    <row r="967">
      <c r="B967" s="12"/>
      <c r="C967" s="12"/>
      <c r="D967" s="12"/>
      <c r="H967" s="192"/>
      <c r="I967" s="192"/>
      <c r="J967" s="192"/>
      <c r="L967" s="189"/>
    </row>
    <row r="968">
      <c r="B968" s="12"/>
      <c r="C968" s="12"/>
      <c r="D968" s="12"/>
      <c r="H968" s="192"/>
      <c r="I968" s="192"/>
      <c r="J968" s="192"/>
      <c r="L968" s="189"/>
    </row>
    <row r="969">
      <c r="B969" s="12"/>
      <c r="C969" s="12"/>
      <c r="D969" s="12"/>
      <c r="H969" s="192"/>
      <c r="I969" s="192"/>
      <c r="J969" s="192"/>
      <c r="L969" s="189"/>
    </row>
    <row r="970">
      <c r="B970" s="12"/>
      <c r="C970" s="12"/>
      <c r="D970" s="12"/>
      <c r="H970" s="192"/>
      <c r="I970" s="192"/>
      <c r="J970" s="192"/>
      <c r="L970" s="189"/>
    </row>
    <row r="971">
      <c r="B971" s="12"/>
      <c r="C971" s="12"/>
      <c r="D971" s="12"/>
      <c r="H971" s="192"/>
      <c r="I971" s="192"/>
      <c r="J971" s="192"/>
      <c r="L971" s="189"/>
    </row>
    <row r="972">
      <c r="B972" s="12"/>
      <c r="C972" s="12"/>
      <c r="D972" s="12"/>
      <c r="H972" s="192"/>
      <c r="I972" s="192"/>
      <c r="J972" s="192"/>
      <c r="L972" s="189"/>
    </row>
    <row r="973">
      <c r="B973" s="12"/>
      <c r="C973" s="12"/>
      <c r="D973" s="12"/>
      <c r="H973" s="192"/>
      <c r="I973" s="192"/>
      <c r="J973" s="192"/>
      <c r="L973" s="189"/>
    </row>
    <row r="974">
      <c r="B974" s="12"/>
      <c r="C974" s="12"/>
      <c r="D974" s="12"/>
      <c r="H974" s="192"/>
      <c r="I974" s="192"/>
      <c r="J974" s="192"/>
      <c r="L974" s="189"/>
    </row>
    <row r="975">
      <c r="B975" s="12"/>
      <c r="C975" s="12"/>
      <c r="D975" s="12"/>
      <c r="H975" s="192"/>
      <c r="I975" s="192"/>
      <c r="J975" s="192"/>
      <c r="L975" s="189"/>
    </row>
    <row r="976">
      <c r="B976" s="12"/>
      <c r="C976" s="12"/>
      <c r="D976" s="12"/>
      <c r="H976" s="192"/>
      <c r="I976" s="192"/>
      <c r="J976" s="192"/>
      <c r="L976" s="189"/>
    </row>
    <row r="977">
      <c r="B977" s="12"/>
      <c r="C977" s="12"/>
      <c r="D977" s="12"/>
      <c r="H977" s="192"/>
      <c r="I977" s="192"/>
      <c r="J977" s="192"/>
      <c r="L977" s="189"/>
    </row>
    <row r="978">
      <c r="B978" s="12"/>
      <c r="C978" s="12"/>
      <c r="D978" s="12"/>
      <c r="H978" s="192"/>
      <c r="I978" s="192"/>
      <c r="J978" s="192"/>
      <c r="L978" s="189"/>
    </row>
    <row r="979">
      <c r="B979" s="12"/>
      <c r="C979" s="12"/>
      <c r="D979" s="12"/>
      <c r="H979" s="192"/>
      <c r="I979" s="192"/>
      <c r="J979" s="192"/>
      <c r="L979" s="189"/>
    </row>
    <row r="980">
      <c r="B980" s="12"/>
      <c r="C980" s="12"/>
      <c r="D980" s="12"/>
      <c r="H980" s="192"/>
      <c r="I980" s="192"/>
      <c r="J980" s="192"/>
      <c r="L980" s="189"/>
    </row>
    <row r="981">
      <c r="B981" s="12"/>
      <c r="C981" s="12"/>
      <c r="D981" s="12"/>
      <c r="H981" s="192"/>
      <c r="I981" s="192"/>
      <c r="J981" s="192"/>
      <c r="L981" s="189"/>
    </row>
    <row r="982">
      <c r="B982" s="12"/>
      <c r="C982" s="12"/>
      <c r="D982" s="12"/>
      <c r="H982" s="192"/>
      <c r="I982" s="192"/>
      <c r="J982" s="192"/>
      <c r="L982" s="189"/>
    </row>
    <row r="983">
      <c r="B983" s="12"/>
      <c r="C983" s="12"/>
      <c r="D983" s="12"/>
      <c r="H983" s="192"/>
      <c r="I983" s="192"/>
      <c r="J983" s="192"/>
      <c r="L983" s="189"/>
    </row>
    <row r="984">
      <c r="B984" s="12"/>
      <c r="C984" s="12"/>
      <c r="D984" s="12"/>
      <c r="H984" s="192"/>
      <c r="I984" s="192"/>
      <c r="J984" s="192"/>
      <c r="L984" s="189"/>
    </row>
    <row r="985">
      <c r="B985" s="12"/>
      <c r="C985" s="12"/>
      <c r="D985" s="12"/>
      <c r="H985" s="192"/>
      <c r="I985" s="192"/>
      <c r="J985" s="192"/>
      <c r="L985" s="189"/>
    </row>
    <row r="986">
      <c r="B986" s="12"/>
      <c r="C986" s="12"/>
      <c r="D986" s="12"/>
      <c r="H986" s="192"/>
      <c r="I986" s="192"/>
      <c r="J986" s="192"/>
      <c r="L986" s="189"/>
    </row>
    <row r="987">
      <c r="B987" s="12"/>
      <c r="C987" s="12"/>
      <c r="D987" s="12"/>
      <c r="H987" s="192"/>
      <c r="I987" s="192"/>
      <c r="J987" s="192"/>
      <c r="L987" s="189"/>
    </row>
    <row r="988">
      <c r="B988" s="12"/>
      <c r="C988" s="12"/>
      <c r="D988" s="12"/>
      <c r="H988" s="192"/>
      <c r="I988" s="192"/>
      <c r="J988" s="192"/>
      <c r="L988" s="189"/>
    </row>
    <row r="989">
      <c r="B989" s="12"/>
      <c r="C989" s="12"/>
      <c r="D989" s="12"/>
      <c r="H989" s="192"/>
      <c r="I989" s="192"/>
      <c r="J989" s="192"/>
      <c r="L989" s="189"/>
    </row>
    <row r="990">
      <c r="B990" s="12"/>
      <c r="C990" s="12"/>
      <c r="D990" s="12"/>
      <c r="H990" s="192"/>
      <c r="I990" s="192"/>
      <c r="J990" s="192"/>
      <c r="L990" s="189"/>
    </row>
    <row r="991">
      <c r="B991" s="12"/>
      <c r="C991" s="12"/>
      <c r="D991" s="12"/>
      <c r="H991" s="192"/>
      <c r="I991" s="192"/>
      <c r="J991" s="192"/>
      <c r="L991" s="189"/>
    </row>
    <row r="992">
      <c r="B992" s="12"/>
      <c r="C992" s="12"/>
      <c r="D992" s="12"/>
      <c r="H992" s="192"/>
      <c r="I992" s="192"/>
      <c r="J992" s="192"/>
      <c r="L992" s="189"/>
    </row>
    <row r="993">
      <c r="B993" s="12"/>
      <c r="C993" s="12"/>
      <c r="D993" s="12"/>
      <c r="H993" s="192"/>
      <c r="I993" s="192"/>
      <c r="J993" s="192"/>
      <c r="L993" s="189"/>
    </row>
    <row r="994">
      <c r="B994" s="12"/>
      <c r="C994" s="12"/>
      <c r="D994" s="12"/>
      <c r="H994" s="192"/>
      <c r="I994" s="192"/>
      <c r="J994" s="192"/>
      <c r="L994" s="189"/>
    </row>
    <row r="995">
      <c r="B995" s="12"/>
      <c r="C995" s="12"/>
      <c r="D995" s="12"/>
      <c r="H995" s="192"/>
      <c r="I995" s="192"/>
      <c r="J995" s="192"/>
      <c r="L995" s="189"/>
    </row>
    <row r="996">
      <c r="B996" s="12"/>
      <c r="C996" s="12"/>
      <c r="D996" s="12"/>
      <c r="H996" s="192"/>
      <c r="I996" s="192"/>
      <c r="J996" s="192"/>
      <c r="L996" s="189"/>
    </row>
    <row r="997">
      <c r="B997" s="12"/>
      <c r="C997" s="12"/>
      <c r="D997" s="12"/>
      <c r="H997" s="192"/>
      <c r="I997" s="192"/>
      <c r="J997" s="192"/>
      <c r="L997" s="189"/>
    </row>
    <row r="998">
      <c r="B998" s="12"/>
      <c r="C998" s="12"/>
      <c r="D998" s="12"/>
      <c r="H998" s="192"/>
      <c r="I998" s="192"/>
      <c r="J998" s="192"/>
      <c r="L998" s="189"/>
    </row>
    <row r="999">
      <c r="B999" s="12"/>
      <c r="C999" s="12"/>
      <c r="D999" s="12"/>
      <c r="H999" s="192"/>
      <c r="I999" s="192"/>
      <c r="J999" s="192"/>
      <c r="L999" s="189"/>
    </row>
    <row r="1000">
      <c r="B1000" s="12"/>
      <c r="C1000" s="12"/>
      <c r="D1000" s="12"/>
      <c r="H1000" s="192"/>
      <c r="I1000" s="192"/>
      <c r="J1000" s="192"/>
      <c r="L1000" s="189"/>
    </row>
  </sheetData>
  <mergeCells count="1">
    <mergeCell ref="A1:J1"/>
  </mergeCells>
  <drawing r:id="rId1"/>
</worksheet>
</file>